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209"/>
  <workbookPr filterPrivacy="1"/>
  <mc:AlternateContent xmlns:mc="http://schemas.openxmlformats.org/markup-compatibility/2006">
    <mc:Choice Requires="x15">
      <x15ac:absPath xmlns:x15ac="http://schemas.microsoft.com/office/spreadsheetml/2010/11/ac" url="/Users/laboure/Desktop/KR Cash/To be done end of June/Already done/Second set/"/>
    </mc:Choice>
  </mc:AlternateContent>
  <bookViews>
    <workbookView xWindow="240" yWindow="460" windowWidth="18540" windowHeight="12120" activeTab="1"/>
  </bookViews>
  <sheets>
    <sheet name="figure 3.6 data" sheetId="1" r:id="rId1"/>
    <sheet name="figure 3.6" sheetId="2" r:id="rId2"/>
    <sheet name="currency per capita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3" l="1"/>
  <c r="E26" i="3"/>
  <c r="E27" i="3"/>
  <c r="E16" i="3"/>
  <c r="E25" i="3"/>
  <c r="E24" i="3"/>
  <c r="E23" i="3"/>
  <c r="E21" i="3"/>
  <c r="E17" i="3"/>
  <c r="E22" i="3"/>
  <c r="E18" i="3"/>
  <c r="E19" i="3"/>
  <c r="E15" i="3"/>
  <c r="E14" i="3"/>
  <c r="E12" i="3"/>
  <c r="E13" i="3"/>
  <c r="E11" i="3"/>
  <c r="E8" i="3"/>
  <c r="E9" i="3"/>
  <c r="E10" i="3"/>
  <c r="E7" i="3"/>
  <c r="E5" i="3"/>
  <c r="E4" i="3"/>
  <c r="E3" i="3"/>
  <c r="E2" i="3"/>
  <c r="F3" i="3"/>
  <c r="D5" i="3"/>
  <c r="F5" i="3"/>
  <c r="D6" i="3"/>
  <c r="F6" i="3"/>
  <c r="D7" i="3"/>
  <c r="F7" i="3"/>
  <c r="D10" i="3"/>
  <c r="F10" i="3"/>
  <c r="D9" i="3"/>
  <c r="F9" i="3"/>
  <c r="D8" i="3"/>
  <c r="F8" i="3"/>
  <c r="D11" i="3"/>
  <c r="F11" i="3"/>
  <c r="D13" i="3"/>
  <c r="F13" i="3"/>
  <c r="D12" i="3"/>
  <c r="F12" i="3"/>
  <c r="D14" i="3"/>
  <c r="F14" i="3"/>
  <c r="D15" i="3"/>
  <c r="F15" i="3"/>
  <c r="D19" i="3"/>
  <c r="F19" i="3"/>
  <c r="D18" i="3"/>
  <c r="F18" i="3"/>
  <c r="D22" i="3"/>
  <c r="F22" i="3"/>
  <c r="D17" i="3"/>
  <c r="F17" i="3"/>
  <c r="D21" i="3"/>
  <c r="F21" i="3"/>
  <c r="D23" i="3"/>
  <c r="F23" i="3"/>
  <c r="D20" i="3"/>
  <c r="F20" i="3"/>
  <c r="D24" i="3"/>
  <c r="F24" i="3"/>
  <c r="D25" i="3"/>
  <c r="F25" i="3"/>
  <c r="D16" i="3"/>
  <c r="F16" i="3"/>
  <c r="D27" i="3"/>
  <c r="F27" i="3"/>
  <c r="D26" i="3"/>
  <c r="F26" i="3"/>
  <c r="D28" i="3"/>
  <c r="F28" i="3"/>
  <c r="D29" i="3"/>
  <c r="F29" i="3"/>
  <c r="D30" i="3"/>
  <c r="F30" i="3"/>
  <c r="D2" i="3"/>
  <c r="F2" i="3"/>
  <c r="D4" i="3"/>
  <c r="F4" i="3"/>
</calcChain>
</file>

<file path=xl/sharedStrings.xml><?xml version="1.0" encoding="utf-8"?>
<sst xmlns="http://schemas.openxmlformats.org/spreadsheetml/2006/main" count="74" uniqueCount="41">
  <si>
    <t>Country</t>
  </si>
  <si>
    <t>Switzerland</t>
  </si>
  <si>
    <t>Hong Kong</t>
  </si>
  <si>
    <t>Japan</t>
  </si>
  <si>
    <t>Singapore</t>
  </si>
  <si>
    <t>US</t>
  </si>
  <si>
    <t>Eurozone</t>
  </si>
  <si>
    <t>Taiwan</t>
  </si>
  <si>
    <t>Australia</t>
  </si>
  <si>
    <t>Israel</t>
  </si>
  <si>
    <t>UK</t>
  </si>
  <si>
    <t>Denmark</t>
  </si>
  <si>
    <t>Canada</t>
  </si>
  <si>
    <t xml:space="preserve">Norway </t>
  </si>
  <si>
    <t>Sweden</t>
  </si>
  <si>
    <t>Russia</t>
  </si>
  <si>
    <t>China</t>
  </si>
  <si>
    <t>Mexico</t>
  </si>
  <si>
    <t>Chile</t>
  </si>
  <si>
    <t>Turkey</t>
  </si>
  <si>
    <t>Colombia</t>
  </si>
  <si>
    <t>Brazil</t>
  </si>
  <si>
    <t>Argentina</t>
  </si>
  <si>
    <t>South Africa</t>
  </si>
  <si>
    <t>Year of Data**</t>
  </si>
  <si>
    <t>New Zealand</t>
  </si>
  <si>
    <t>Nigeria</t>
  </si>
  <si>
    <t>Korea</t>
  </si>
  <si>
    <t>India</t>
  </si>
  <si>
    <t>Indonesia</t>
  </si>
  <si>
    <t>Thailand</t>
  </si>
  <si>
    <t>Local Currency per capita in US dollars</t>
  </si>
  <si>
    <t>Currency(millions national currency)</t>
  </si>
  <si>
    <t>Currency per capita</t>
  </si>
  <si>
    <t>Population (millions persons)***</t>
  </si>
  <si>
    <t>exchange rate</t>
  </si>
  <si>
    <t>currency per capita in $</t>
    <phoneticPr fontId="1" type="noConversion"/>
  </si>
  <si>
    <t>Data is as available on 2017/06/29</t>
  </si>
  <si>
    <t>Population data is from United Nations website (for 2016)</t>
  </si>
  <si>
    <t>Exchange rate is from IRS.gov (for 2016 average)</t>
  </si>
  <si>
    <r>
      <t>Converted at December 31, 2016 exchange rates. Population data are from the United Nations database.  Currency data are as in Figure 3.4</t>
    </r>
    <r>
      <rPr>
        <sz val="12"/>
        <color theme="1"/>
        <rFont val="Times New Roman"/>
        <family val="1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</si>
</sst>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_);[Red]\(0\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Fill="1"/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Fill="1" applyAlignment="1">
      <alignment wrapText="1"/>
    </xf>
    <xf numFmtId="1" fontId="0" fillId="0" borderId="0" xfId="0" applyNumberFormat="1"/>
    <xf numFmtId="165" fontId="3" fillId="0" borderId="0" xfId="1" applyNumberFormat="1" applyFont="1" applyFill="1" applyAlignment="1"/>
    <xf numFmtId="165" fontId="2" fillId="0" borderId="0" xfId="1" applyNumberFormat="1" applyFont="1" applyFill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altLang="en-US" sz="1600"/>
              <a:t>Figure 3.6: Local Currency per capita in US dollars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3.6 data'!$B$1</c:f>
              <c:strCache>
                <c:ptCount val="1"/>
                <c:pt idx="0">
                  <c:v>Local Currency per capita in US dollars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3.6 data'!$A$2:$A$30</c:f>
              <c:strCache>
                <c:ptCount val="29"/>
                <c:pt idx="0">
                  <c:v>Switzerland</c:v>
                </c:pt>
                <c:pt idx="1">
                  <c:v>Japan</c:v>
                </c:pt>
                <c:pt idx="2">
                  <c:v>Hong Kong</c:v>
                </c:pt>
                <c:pt idx="3">
                  <c:v>Singapore</c:v>
                </c:pt>
                <c:pt idx="4">
                  <c:v>US</c:v>
                </c:pt>
                <c:pt idx="5">
                  <c:v>Eurozone</c:v>
                </c:pt>
                <c:pt idx="6">
                  <c:v>Israel</c:v>
                </c:pt>
                <c:pt idx="7">
                  <c:v>Taiwan</c:v>
                </c:pt>
                <c:pt idx="8">
                  <c:v>Australia</c:v>
                </c:pt>
                <c:pt idx="9">
                  <c:v>Denmark</c:v>
                </c:pt>
                <c:pt idx="10">
                  <c:v>Canada</c:v>
                </c:pt>
                <c:pt idx="11">
                  <c:v>UK</c:v>
                </c:pt>
                <c:pt idx="12">
                  <c:v>Korea</c:v>
                </c:pt>
                <c:pt idx="13">
                  <c:v>Norway </c:v>
                </c:pt>
                <c:pt idx="14">
                  <c:v>Argentina</c:v>
                </c:pt>
                <c:pt idx="15">
                  <c:v>Russia</c:v>
                </c:pt>
                <c:pt idx="16">
                  <c:v>New Zealand</c:v>
                </c:pt>
                <c:pt idx="17">
                  <c:v>Sweden</c:v>
                </c:pt>
                <c:pt idx="18">
                  <c:v>Chile</c:v>
                </c:pt>
                <c:pt idx="19">
                  <c:v>Thailand</c:v>
                </c:pt>
                <c:pt idx="20">
                  <c:v>China</c:v>
                </c:pt>
                <c:pt idx="21">
                  <c:v>Mexico</c:v>
                </c:pt>
                <c:pt idx="22">
                  <c:v>Turkey</c:v>
                </c:pt>
                <c:pt idx="23">
                  <c:v>Brazil</c:v>
                </c:pt>
                <c:pt idx="24">
                  <c:v>South Africa</c:v>
                </c:pt>
                <c:pt idx="25">
                  <c:v>India</c:v>
                </c:pt>
                <c:pt idx="26">
                  <c:v>Indonesia</c:v>
                </c:pt>
                <c:pt idx="27">
                  <c:v>Nigeria</c:v>
                </c:pt>
                <c:pt idx="28">
                  <c:v>Colombia</c:v>
                </c:pt>
              </c:strCache>
            </c:strRef>
          </c:cat>
          <c:val>
            <c:numRef>
              <c:f>'figure 3.6 data'!$B$2:$B$30</c:f>
              <c:numCache>
                <c:formatCode>_(* #,##0_);_(* \(#,##0\);_(* "-"??_);_(@_)</c:formatCode>
                <c:ptCount val="29"/>
                <c:pt idx="0">
                  <c:v>8389.990969629764</c:v>
                </c:pt>
                <c:pt idx="1">
                  <c:v>7212.563401867234</c:v>
                </c:pt>
                <c:pt idx="2">
                  <c:v>5958.432263286135</c:v>
                </c:pt>
                <c:pt idx="3">
                  <c:v>5261.654742886765</c:v>
                </c:pt>
                <c:pt idx="4">
                  <c:v>4542.181389285492</c:v>
                </c:pt>
                <c:pt idx="5">
                  <c:v>3542.155885440277</c:v>
                </c:pt>
                <c:pt idx="6">
                  <c:v>2418.608189260211</c:v>
                </c:pt>
                <c:pt idx="7">
                  <c:v>2275.06725408465</c:v>
                </c:pt>
                <c:pt idx="8">
                  <c:v>2078.640707713078</c:v>
                </c:pt>
                <c:pt idx="9">
                  <c:v>1606.017406962785</c:v>
                </c:pt>
                <c:pt idx="10">
                  <c:v>1545.482757042765</c:v>
                </c:pt>
                <c:pt idx="11">
                  <c:v>1444.957936164673</c:v>
                </c:pt>
                <c:pt idx="12">
                  <c:v>1113.544873486112</c:v>
                </c:pt>
                <c:pt idx="13">
                  <c:v>1071.511843929847</c:v>
                </c:pt>
                <c:pt idx="14">
                  <c:v>912.228943979602</c:v>
                </c:pt>
                <c:pt idx="15">
                  <c:v>857.0402425722922</c:v>
                </c:pt>
                <c:pt idx="16">
                  <c:v>793.6161437568912</c:v>
                </c:pt>
                <c:pt idx="17">
                  <c:v>711.8689777766827</c:v>
                </c:pt>
                <c:pt idx="18">
                  <c:v>695.2504120603014</c:v>
                </c:pt>
                <c:pt idx="19">
                  <c:v>650.0019249173327</c:v>
                </c:pt>
                <c:pt idx="20">
                  <c:v>589.801081336353</c:v>
                </c:pt>
                <c:pt idx="21">
                  <c:v>554.4332533639371</c:v>
                </c:pt>
                <c:pt idx="22">
                  <c:v>491.2414800631116</c:v>
                </c:pt>
                <c:pt idx="23">
                  <c:v>274.7591106393028</c:v>
                </c:pt>
                <c:pt idx="24">
                  <c:v>234.0100918646735</c:v>
                </c:pt>
                <c:pt idx="25">
                  <c:v>165.0256756590067</c:v>
                </c:pt>
                <c:pt idx="26">
                  <c:v>150.8622719187711</c:v>
                </c:pt>
                <c:pt idx="27">
                  <c:v>41.32783402333458</c:v>
                </c:pt>
                <c:pt idx="28">
                  <c:v>32.83463034664511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-25"/>
        <c:axId val="-1476297312"/>
        <c:axId val="-1476294992"/>
      </c:barChart>
      <c:catAx>
        <c:axId val="-14762973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-1476294992"/>
        <c:crosses val="autoZero"/>
        <c:auto val="1"/>
        <c:lblAlgn val="ctr"/>
        <c:lblOffset val="100"/>
        <c:noMultiLvlLbl val="0"/>
      </c:catAx>
      <c:valAx>
        <c:axId val="-1476294992"/>
        <c:scaling>
          <c:orientation val="minMax"/>
          <c:max val="9000.0"/>
        </c:scaling>
        <c:delete val="0"/>
        <c:axPos val="b"/>
        <c:majorGridlines/>
        <c:numFmt formatCode="_(* #,##0_);_(* \(#,##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-1476297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504825</xdr:colOff>
      <xdr:row>32</xdr:row>
      <xdr:rowOff>38100</xdr:rowOff>
    </xdr:to>
    <xdr:graphicFrame macro="">
      <xdr:nvGraphicFramePr>
        <xdr:cNvPr id="2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F4" sqref="F4"/>
    </sheetView>
  </sheetViews>
  <sheetFormatPr baseColWidth="10" defaultColWidth="8.83203125" defaultRowHeight="15" x14ac:dyDescent="0.2"/>
  <cols>
    <col min="1" max="1" width="8.83203125" style="5"/>
    <col min="2" max="2" width="18.33203125" customWidth="1"/>
    <col min="3" max="3" width="8.83203125" style="5"/>
    <col min="4" max="7" width="8.83203125" style="1"/>
  </cols>
  <sheetData>
    <row r="1" spans="1:12" ht="27" x14ac:dyDescent="0.2">
      <c r="A1" s="1" t="s">
        <v>0</v>
      </c>
      <c r="B1" t="s">
        <v>31</v>
      </c>
      <c r="C1" s="1" t="s">
        <v>24</v>
      </c>
      <c r="K1" s="3"/>
      <c r="L1" s="7"/>
    </row>
    <row r="2" spans="1:12" x14ac:dyDescent="0.2">
      <c r="A2" s="2" t="s">
        <v>1</v>
      </c>
      <c r="B2" s="17">
        <v>8389.9909696297636</v>
      </c>
      <c r="C2" s="2">
        <v>2016</v>
      </c>
      <c r="K2" s="3"/>
      <c r="L2" s="7"/>
    </row>
    <row r="3" spans="1:12" x14ac:dyDescent="0.2">
      <c r="A3" s="2" t="s">
        <v>3</v>
      </c>
      <c r="B3" s="17">
        <v>7212.5634018672345</v>
      </c>
      <c r="C3" s="2">
        <v>2016</v>
      </c>
      <c r="K3" s="3"/>
      <c r="L3" s="7"/>
    </row>
    <row r="4" spans="1:12" x14ac:dyDescent="0.2">
      <c r="A4" s="2" t="s">
        <v>2</v>
      </c>
      <c r="B4" s="17">
        <v>5958.4322632861349</v>
      </c>
      <c r="C4" s="2">
        <v>2016</v>
      </c>
    </row>
    <row r="5" spans="1:12" x14ac:dyDescent="0.2">
      <c r="A5" s="2" t="s">
        <v>4</v>
      </c>
      <c r="B5" s="17">
        <v>5261.6547428867652</v>
      </c>
      <c r="C5" s="2">
        <v>2016</v>
      </c>
    </row>
    <row r="6" spans="1:12" x14ac:dyDescent="0.2">
      <c r="A6" s="2" t="s">
        <v>5</v>
      </c>
      <c r="B6" s="17">
        <v>4542.1813892854925</v>
      </c>
      <c r="C6" s="2">
        <v>2016</v>
      </c>
    </row>
    <row r="7" spans="1:12" x14ac:dyDescent="0.2">
      <c r="A7" s="2" t="s">
        <v>6</v>
      </c>
      <c r="B7" s="17">
        <v>3542.155885440277</v>
      </c>
      <c r="C7" s="2">
        <v>2016</v>
      </c>
    </row>
    <row r="8" spans="1:12" x14ac:dyDescent="0.2">
      <c r="A8" s="2" t="s">
        <v>9</v>
      </c>
      <c r="B8" s="17">
        <v>2418.6081892602115</v>
      </c>
      <c r="C8" s="2">
        <v>2016</v>
      </c>
    </row>
    <row r="9" spans="1:12" x14ac:dyDescent="0.2">
      <c r="A9" s="2" t="s">
        <v>7</v>
      </c>
      <c r="B9" s="17">
        <v>2275.0672540846504</v>
      </c>
      <c r="C9" s="2">
        <v>2016</v>
      </c>
    </row>
    <row r="10" spans="1:12" x14ac:dyDescent="0.2">
      <c r="A10" s="2" t="s">
        <v>8</v>
      </c>
      <c r="B10" s="17">
        <v>2078.6407077130775</v>
      </c>
      <c r="C10" s="2">
        <v>2016</v>
      </c>
    </row>
    <row r="11" spans="1:12" x14ac:dyDescent="0.2">
      <c r="A11" s="2" t="s">
        <v>11</v>
      </c>
      <c r="B11" s="17">
        <v>1606.0174069627851</v>
      </c>
      <c r="C11" s="2">
        <v>2016</v>
      </c>
    </row>
    <row r="12" spans="1:12" x14ac:dyDescent="0.2">
      <c r="A12" s="2" t="s">
        <v>12</v>
      </c>
      <c r="B12" s="17">
        <v>1545.4827570427651</v>
      </c>
      <c r="C12" s="2">
        <v>2016</v>
      </c>
    </row>
    <row r="13" spans="1:12" x14ac:dyDescent="0.2">
      <c r="A13" s="2" t="s">
        <v>10</v>
      </c>
      <c r="B13" s="17">
        <v>1444.9579361646727</v>
      </c>
      <c r="C13" s="2">
        <v>2016</v>
      </c>
    </row>
    <row r="14" spans="1:12" s="1" customFormat="1" ht="13" x14ac:dyDescent="0.15">
      <c r="A14" s="1" t="s">
        <v>27</v>
      </c>
      <c r="B14" s="18">
        <v>1113.544873486112</v>
      </c>
      <c r="C14" s="2">
        <v>2016</v>
      </c>
    </row>
    <row r="15" spans="1:12" s="2" customFormat="1" ht="13" x14ac:dyDescent="0.15">
      <c r="A15" s="2" t="s">
        <v>13</v>
      </c>
      <c r="B15" s="17">
        <v>1071.5118439298467</v>
      </c>
      <c r="C15" s="2">
        <v>2016</v>
      </c>
    </row>
    <row r="16" spans="1:12" x14ac:dyDescent="0.2">
      <c r="A16" s="2" t="s">
        <v>22</v>
      </c>
      <c r="B16" s="17">
        <v>912.22894397960204</v>
      </c>
      <c r="C16" s="2">
        <v>2016</v>
      </c>
    </row>
    <row r="17" spans="1:3" x14ac:dyDescent="0.2">
      <c r="A17" s="2" t="s">
        <v>15</v>
      </c>
      <c r="B17" s="17">
        <v>857.0402425722923</v>
      </c>
      <c r="C17" s="2">
        <v>2016</v>
      </c>
    </row>
    <row r="18" spans="1:3" x14ac:dyDescent="0.2">
      <c r="A18" s="2" t="s">
        <v>25</v>
      </c>
      <c r="B18" s="17">
        <v>793.61614375689123</v>
      </c>
      <c r="C18" s="2">
        <v>2016</v>
      </c>
    </row>
    <row r="19" spans="1:3" x14ac:dyDescent="0.2">
      <c r="A19" s="2" t="s">
        <v>14</v>
      </c>
      <c r="B19" s="17">
        <v>711.86897777668275</v>
      </c>
      <c r="C19" s="2">
        <v>2016</v>
      </c>
    </row>
    <row r="20" spans="1:3" x14ac:dyDescent="0.2">
      <c r="A20" s="2" t="s">
        <v>18</v>
      </c>
      <c r="B20" s="17">
        <v>695.25041206030141</v>
      </c>
      <c r="C20" s="2">
        <v>2016</v>
      </c>
    </row>
    <row r="21" spans="1:3" x14ac:dyDescent="0.2">
      <c r="A21" s="2" t="s">
        <v>30</v>
      </c>
      <c r="B21" s="17">
        <v>650.00192491733276</v>
      </c>
      <c r="C21" s="2">
        <v>2016</v>
      </c>
    </row>
    <row r="22" spans="1:3" x14ac:dyDescent="0.2">
      <c r="A22" s="2" t="s">
        <v>16</v>
      </c>
      <c r="B22" s="17">
        <v>589.80108133635304</v>
      </c>
      <c r="C22" s="2">
        <v>2016</v>
      </c>
    </row>
    <row r="23" spans="1:3" x14ac:dyDescent="0.2">
      <c r="A23" s="2" t="s">
        <v>17</v>
      </c>
      <c r="B23" s="17">
        <v>554.43325336393707</v>
      </c>
      <c r="C23" s="2">
        <v>2016</v>
      </c>
    </row>
    <row r="24" spans="1:3" x14ac:dyDescent="0.2">
      <c r="A24" s="2" t="s">
        <v>19</v>
      </c>
      <c r="B24" s="17">
        <v>491.24148006311162</v>
      </c>
      <c r="C24" s="2">
        <v>2016</v>
      </c>
    </row>
    <row r="25" spans="1:3" x14ac:dyDescent="0.2">
      <c r="A25" s="2" t="s">
        <v>21</v>
      </c>
      <c r="B25" s="17">
        <v>274.75911063930283</v>
      </c>
      <c r="C25" s="2">
        <v>2016</v>
      </c>
    </row>
    <row r="26" spans="1:3" x14ac:dyDescent="0.2">
      <c r="A26" s="2" t="s">
        <v>23</v>
      </c>
      <c r="B26" s="17">
        <v>234.01009186467346</v>
      </c>
      <c r="C26" s="2">
        <v>2016</v>
      </c>
    </row>
    <row r="27" spans="1:3" x14ac:dyDescent="0.2">
      <c r="A27" s="2" t="s">
        <v>28</v>
      </c>
      <c r="B27" s="17">
        <v>165.02567565900665</v>
      </c>
      <c r="C27" s="2">
        <v>2016</v>
      </c>
    </row>
    <row r="28" spans="1:3" x14ac:dyDescent="0.2">
      <c r="A28" s="2" t="s">
        <v>29</v>
      </c>
      <c r="B28" s="17">
        <v>150.86227191877106</v>
      </c>
      <c r="C28" s="2">
        <v>2016</v>
      </c>
    </row>
    <row r="29" spans="1:3" x14ac:dyDescent="0.2">
      <c r="A29" s="2" t="s">
        <v>26</v>
      </c>
      <c r="B29" s="17">
        <v>41.327834023334582</v>
      </c>
      <c r="C29" s="2">
        <v>2016</v>
      </c>
    </row>
    <row r="30" spans="1:3" x14ac:dyDescent="0.2">
      <c r="A30" s="2" t="s">
        <v>20</v>
      </c>
      <c r="B30" s="17">
        <v>32.834630346645106</v>
      </c>
      <c r="C30" s="2">
        <v>2016</v>
      </c>
    </row>
    <row r="31" spans="1:3" x14ac:dyDescent="0.2">
      <c r="C31" s="4"/>
    </row>
    <row r="32" spans="1:3" x14ac:dyDescent="0.2">
      <c r="C32" s="4"/>
    </row>
    <row r="33" spans="1:3" x14ac:dyDescent="0.2">
      <c r="C33" s="4"/>
    </row>
    <row r="34" spans="1:3" ht="16" x14ac:dyDescent="0.2">
      <c r="A34" s="11" t="s">
        <v>40</v>
      </c>
    </row>
  </sheetData>
  <sortState ref="A2:C34">
    <sortCondition descending="1" ref="B1"/>
  </sortSt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topLeftCell="A8" workbookViewId="0">
      <selection activeCell="C35" sqref="C35"/>
    </sheetView>
  </sheetViews>
  <sheetFormatPr baseColWidth="10" defaultColWidth="8.83203125" defaultRowHeight="15" x14ac:dyDescent="0.2"/>
  <cols>
    <col min="1" max="1" width="8.83203125" style="5"/>
    <col min="2" max="2" width="18.33203125" style="10" customWidth="1"/>
  </cols>
  <sheetData>
    <row r="1" spans="1:5" x14ac:dyDescent="0.2">
      <c r="A1" s="2"/>
      <c r="D1" s="2"/>
      <c r="E1" s="6"/>
    </row>
    <row r="2" spans="1:5" x14ac:dyDescent="0.2">
      <c r="A2" s="2"/>
      <c r="D2" s="2"/>
      <c r="E2" s="6"/>
    </row>
    <row r="3" spans="1:5" x14ac:dyDescent="0.2">
      <c r="A3" s="2"/>
      <c r="D3" s="2"/>
      <c r="E3" s="6"/>
    </row>
    <row r="4" spans="1:5" x14ac:dyDescent="0.2">
      <c r="A4" s="2"/>
      <c r="D4" s="2"/>
      <c r="E4" s="6"/>
    </row>
    <row r="5" spans="1:5" x14ac:dyDescent="0.2">
      <c r="A5" s="2"/>
      <c r="D5" s="2"/>
      <c r="E5" s="6"/>
    </row>
    <row r="6" spans="1:5" x14ac:dyDescent="0.2">
      <c r="A6" s="2"/>
      <c r="D6" s="2"/>
      <c r="E6" s="6"/>
    </row>
    <row r="7" spans="1:5" x14ac:dyDescent="0.2">
      <c r="A7" s="2"/>
      <c r="D7" s="2"/>
      <c r="E7" s="6"/>
    </row>
    <row r="8" spans="1:5" x14ac:dyDescent="0.2">
      <c r="A8" s="2"/>
      <c r="D8" s="2"/>
      <c r="E8" s="6"/>
    </row>
    <row r="9" spans="1:5" x14ac:dyDescent="0.2">
      <c r="A9" s="2"/>
      <c r="D9" s="2"/>
      <c r="E9" s="6"/>
    </row>
    <row r="10" spans="1:5" x14ac:dyDescent="0.2">
      <c r="A10" s="2"/>
      <c r="D10" s="2"/>
      <c r="E10" s="6"/>
    </row>
    <row r="11" spans="1:5" x14ac:dyDescent="0.2">
      <c r="A11" s="2"/>
      <c r="D11" s="2"/>
      <c r="E11" s="6"/>
    </row>
    <row r="12" spans="1:5" x14ac:dyDescent="0.2">
      <c r="A12" s="2"/>
      <c r="D12" s="2"/>
      <c r="E12" s="6"/>
    </row>
    <row r="13" spans="1:5" x14ac:dyDescent="0.2">
      <c r="A13" s="2"/>
      <c r="D13" s="2"/>
      <c r="E13" s="6"/>
    </row>
    <row r="14" spans="1:5" x14ac:dyDescent="0.2">
      <c r="A14" s="8"/>
      <c r="D14" s="2"/>
      <c r="E14" s="6"/>
    </row>
    <row r="15" spans="1:5" x14ac:dyDescent="0.2">
      <c r="A15" s="2"/>
      <c r="D15" s="8"/>
      <c r="E15" s="9"/>
    </row>
    <row r="16" spans="1:5" x14ac:dyDescent="0.2">
      <c r="A16" s="2"/>
      <c r="D16" s="2"/>
      <c r="E16" s="6"/>
    </row>
    <row r="17" spans="1:5" x14ac:dyDescent="0.2">
      <c r="A17" s="2"/>
      <c r="D17" s="2"/>
      <c r="E17" s="6"/>
    </row>
    <row r="18" spans="1:5" x14ac:dyDescent="0.2">
      <c r="A18" s="2"/>
      <c r="D18" s="2"/>
      <c r="E18" s="6"/>
    </row>
    <row r="19" spans="1:5" x14ac:dyDescent="0.2">
      <c r="A19" s="2"/>
      <c r="D19" s="2"/>
      <c r="E19" s="6"/>
    </row>
    <row r="20" spans="1:5" x14ac:dyDescent="0.2">
      <c r="A20" s="2"/>
      <c r="D20" s="2"/>
      <c r="E20" s="6"/>
    </row>
    <row r="21" spans="1:5" x14ac:dyDescent="0.2">
      <c r="A21" s="2"/>
      <c r="D21" s="2"/>
      <c r="E21" s="6"/>
    </row>
    <row r="22" spans="1:5" x14ac:dyDescent="0.2">
      <c r="A22" s="2"/>
      <c r="D22" s="2"/>
      <c r="E22" s="6"/>
    </row>
    <row r="23" spans="1:5" x14ac:dyDescent="0.2">
      <c r="A23" s="2"/>
      <c r="D23" s="2"/>
      <c r="E23" s="6"/>
    </row>
    <row r="24" spans="1:5" x14ac:dyDescent="0.2">
      <c r="A24" s="2"/>
      <c r="D24" s="2"/>
      <c r="E24" s="6"/>
    </row>
    <row r="25" spans="1:5" x14ac:dyDescent="0.2">
      <c r="A25" s="2"/>
      <c r="D25" s="2"/>
      <c r="E25" s="6"/>
    </row>
    <row r="26" spans="1:5" x14ac:dyDescent="0.2">
      <c r="A26" s="2"/>
      <c r="D26" s="2"/>
      <c r="E26" s="6"/>
    </row>
    <row r="27" spans="1:5" x14ac:dyDescent="0.2">
      <c r="A27" s="2"/>
      <c r="D27" s="2"/>
      <c r="E27" s="6"/>
    </row>
    <row r="28" spans="1:5" x14ac:dyDescent="0.2">
      <c r="A28" s="2"/>
      <c r="D28" s="2"/>
      <c r="E28" s="6"/>
    </row>
    <row r="29" spans="1:5" x14ac:dyDescent="0.2">
      <c r="A29" s="2"/>
      <c r="D29" s="2"/>
      <c r="E29" s="6"/>
    </row>
    <row r="30" spans="1:5" x14ac:dyDescent="0.2">
      <c r="A30" s="2"/>
    </row>
    <row r="34" spans="1:1" x14ac:dyDescent="0.2">
      <c r="A34" t="s">
        <v>37</v>
      </c>
    </row>
    <row r="35" spans="1:1" x14ac:dyDescent="0.2">
      <c r="A35" t="s">
        <v>39</v>
      </c>
    </row>
    <row r="36" spans="1:1" x14ac:dyDescent="0.2">
      <c r="A36"/>
    </row>
    <row r="37" spans="1:1" x14ac:dyDescent="0.2">
      <c r="A37" t="s">
        <v>38</v>
      </c>
    </row>
  </sheetData>
  <sortState ref="A1:B30">
    <sortCondition descending="1" ref="B1"/>
  </sortState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16" workbookViewId="0">
      <selection activeCell="H15" sqref="H15"/>
    </sheetView>
  </sheetViews>
  <sheetFormatPr baseColWidth="10" defaultColWidth="8.83203125" defaultRowHeight="15" x14ac:dyDescent="0.2"/>
  <cols>
    <col min="2" max="2" width="10" bestFit="1" customWidth="1"/>
    <col min="3" max="3" width="20.33203125" style="5" customWidth="1"/>
    <col min="6" max="6" width="9.5" style="14" bestFit="1" customWidth="1"/>
  </cols>
  <sheetData>
    <row r="1" spans="1:9" s="12" customFormat="1" ht="60" x14ac:dyDescent="0.2">
      <c r="A1" s="12" t="s">
        <v>0</v>
      </c>
      <c r="B1" s="12" t="s">
        <v>32</v>
      </c>
      <c r="C1" s="15" t="s">
        <v>34</v>
      </c>
      <c r="D1" s="12" t="s">
        <v>33</v>
      </c>
      <c r="E1" s="12" t="s">
        <v>35</v>
      </c>
      <c r="F1" s="13" t="s">
        <v>36</v>
      </c>
    </row>
    <row r="2" spans="1:9" x14ac:dyDescent="0.2">
      <c r="A2" t="s">
        <v>1</v>
      </c>
      <c r="B2">
        <v>72255.021729999993</v>
      </c>
      <c r="C2" s="5">
        <v>8.4019999999999992</v>
      </c>
      <c r="D2">
        <f t="shared" ref="D2:D30" si="0">B2/C2</f>
        <v>8599.7407438705068</v>
      </c>
      <c r="E2">
        <f>1/1.025</f>
        <v>0.97560975609756106</v>
      </c>
      <c r="F2" s="14">
        <f t="shared" ref="F2:F30" si="1">D2*E2</f>
        <v>8389.9909696297636</v>
      </c>
      <c r="G2" s="10"/>
      <c r="H2" s="2"/>
      <c r="I2" s="10"/>
    </row>
    <row r="3" spans="1:9" x14ac:dyDescent="0.2">
      <c r="A3" t="s">
        <v>3</v>
      </c>
      <c r="B3">
        <v>104245100</v>
      </c>
      <c r="C3" s="5">
        <v>127.749</v>
      </c>
      <c r="D3">
        <f t="shared" si="0"/>
        <v>816014.99816045526</v>
      </c>
      <c r="E3">
        <f>1/113.138</f>
        <v>8.8387632802418275E-3</v>
      </c>
      <c r="F3" s="14">
        <f t="shared" si="1"/>
        <v>7212.5634018672345</v>
      </c>
      <c r="G3" s="10"/>
      <c r="H3" s="2"/>
      <c r="I3" s="10"/>
    </row>
    <row r="4" spans="1:9" x14ac:dyDescent="0.2">
      <c r="A4" t="s">
        <v>2</v>
      </c>
      <c r="B4">
        <v>351292</v>
      </c>
      <c r="C4" s="5">
        <v>7.3029999999999999</v>
      </c>
      <c r="D4">
        <f t="shared" si="0"/>
        <v>48102.423661508969</v>
      </c>
      <c r="E4">
        <f>1/8.073</f>
        <v>0.12386968908708039</v>
      </c>
      <c r="F4" s="16">
        <f t="shared" si="1"/>
        <v>5958.4322632861349</v>
      </c>
      <c r="I4" s="10"/>
    </row>
    <row r="5" spans="1:9" x14ac:dyDescent="0.2">
      <c r="A5" t="s">
        <v>4</v>
      </c>
      <c r="B5">
        <v>42507.93</v>
      </c>
      <c r="C5" s="5">
        <v>5.6219999999999999</v>
      </c>
      <c r="D5">
        <f t="shared" si="0"/>
        <v>7560.9978655282821</v>
      </c>
      <c r="E5">
        <f>1/1.437</f>
        <v>0.6958942240779401</v>
      </c>
      <c r="F5" s="14">
        <f t="shared" si="1"/>
        <v>5261.6547428867652</v>
      </c>
      <c r="G5" s="10"/>
      <c r="H5" s="2"/>
      <c r="I5" s="10"/>
    </row>
    <row r="6" spans="1:9" x14ac:dyDescent="0.2">
      <c r="A6" t="s">
        <v>5</v>
      </c>
      <c r="B6">
        <v>1463400</v>
      </c>
      <c r="C6" s="5">
        <v>322.18</v>
      </c>
      <c r="D6">
        <f t="shared" si="0"/>
        <v>4542.1813892854925</v>
      </c>
      <c r="E6">
        <v>1</v>
      </c>
      <c r="F6" s="14">
        <f t="shared" si="1"/>
        <v>4542.1813892854925</v>
      </c>
      <c r="G6" s="10"/>
      <c r="H6" s="2"/>
      <c r="I6" s="10"/>
    </row>
    <row r="7" spans="1:9" x14ac:dyDescent="0.2">
      <c r="A7" t="s">
        <v>6</v>
      </c>
      <c r="B7">
        <v>1126126.308</v>
      </c>
      <c r="C7" s="5">
        <v>338.214</v>
      </c>
      <c r="D7">
        <f t="shared" si="0"/>
        <v>3329.6265323138605</v>
      </c>
      <c r="E7">
        <f>1/0.94</f>
        <v>1.0638297872340425</v>
      </c>
      <c r="F7" s="14">
        <f t="shared" si="1"/>
        <v>3542.155885440277</v>
      </c>
      <c r="G7" s="10"/>
      <c r="H7" s="2"/>
      <c r="I7" s="10"/>
    </row>
    <row r="8" spans="1:9" x14ac:dyDescent="0.2">
      <c r="A8" t="s">
        <v>9</v>
      </c>
      <c r="B8">
        <v>79193.513430819352</v>
      </c>
      <c r="C8" s="5">
        <v>8.1920000000000002</v>
      </c>
      <c r="D8">
        <f t="shared" si="0"/>
        <v>9667.1769324730649</v>
      </c>
      <c r="E8">
        <f>1/3.997</f>
        <v>0.25018764073054794</v>
      </c>
      <c r="F8" s="14">
        <f t="shared" si="1"/>
        <v>2418.6081892602115</v>
      </c>
      <c r="G8" s="10"/>
      <c r="H8" s="2"/>
      <c r="I8" s="10"/>
    </row>
    <row r="9" spans="1:9" x14ac:dyDescent="0.2">
      <c r="A9" t="s">
        <v>7</v>
      </c>
      <c r="B9">
        <v>1800000</v>
      </c>
      <c r="C9" s="5">
        <v>23.556999999999999</v>
      </c>
      <c r="D9">
        <f t="shared" si="0"/>
        <v>76410.408795687064</v>
      </c>
      <c r="E9">
        <f>1/33.586</f>
        <v>2.9774310724706723E-2</v>
      </c>
      <c r="F9" s="14">
        <f t="shared" si="1"/>
        <v>2275.0672540846504</v>
      </c>
      <c r="G9" s="10"/>
      <c r="H9" s="2"/>
      <c r="I9" s="10"/>
    </row>
    <row r="10" spans="1:9" x14ac:dyDescent="0.2">
      <c r="A10" t="s">
        <v>8</v>
      </c>
      <c r="B10">
        <v>70209</v>
      </c>
      <c r="C10" s="5">
        <v>24.126000000000001</v>
      </c>
      <c r="D10">
        <f t="shared" si="0"/>
        <v>2910.0969907983085</v>
      </c>
      <c r="E10">
        <f>1/1.4</f>
        <v>0.7142857142857143</v>
      </c>
      <c r="F10" s="14">
        <f t="shared" si="1"/>
        <v>2078.6407077130775</v>
      </c>
      <c r="G10" s="10"/>
      <c r="H10" s="2"/>
      <c r="I10" s="10"/>
    </row>
    <row r="11" spans="1:9" x14ac:dyDescent="0.2">
      <c r="A11" t="s">
        <v>11</v>
      </c>
      <c r="B11">
        <v>64215</v>
      </c>
      <c r="C11" s="5">
        <v>5.7119999999999997</v>
      </c>
      <c r="D11">
        <f t="shared" si="0"/>
        <v>11242.121848739496</v>
      </c>
      <c r="E11">
        <f>1/7</f>
        <v>0.14285714285714285</v>
      </c>
      <c r="F11" s="14">
        <f t="shared" si="1"/>
        <v>1606.0174069627851</v>
      </c>
      <c r="G11" s="10"/>
      <c r="H11" s="2"/>
      <c r="I11" s="10"/>
    </row>
    <row r="12" spans="1:9" x14ac:dyDescent="0.2">
      <c r="A12" t="s">
        <v>12</v>
      </c>
      <c r="B12">
        <v>77342</v>
      </c>
      <c r="C12" s="5">
        <v>36.29</v>
      </c>
      <c r="D12">
        <f t="shared" si="0"/>
        <v>2131.2207219619731</v>
      </c>
      <c r="E12">
        <f>1/1.379</f>
        <v>0.72516316171138506</v>
      </c>
      <c r="F12" s="14">
        <f t="shared" si="1"/>
        <v>1545.4827570427651</v>
      </c>
      <c r="G12" s="10"/>
      <c r="H12" s="2"/>
      <c r="I12" s="10"/>
    </row>
    <row r="13" spans="1:9" x14ac:dyDescent="0.2">
      <c r="A13" t="s">
        <v>10</v>
      </c>
      <c r="B13">
        <v>73198</v>
      </c>
      <c r="C13" s="5">
        <v>65.789000000000001</v>
      </c>
      <c r="D13">
        <f t="shared" si="0"/>
        <v>1112.617610846798</v>
      </c>
      <c r="E13">
        <f>1/0.77</f>
        <v>1.2987012987012987</v>
      </c>
      <c r="F13" s="14">
        <f t="shared" si="1"/>
        <v>1444.9579361646727</v>
      </c>
      <c r="G13" s="10"/>
      <c r="H13" s="2"/>
      <c r="I13" s="10"/>
    </row>
    <row r="14" spans="1:9" x14ac:dyDescent="0.2">
      <c r="A14" t="s">
        <v>27</v>
      </c>
      <c r="B14">
        <v>68500000</v>
      </c>
      <c r="C14" s="5">
        <v>50.792000000000002</v>
      </c>
      <c r="D14">
        <f t="shared" si="0"/>
        <v>1348637.5807213734</v>
      </c>
      <c r="E14">
        <f>1/1211.121</f>
        <v>8.2568133159279704E-4</v>
      </c>
      <c r="F14" s="14">
        <f t="shared" si="1"/>
        <v>1113.544873486112</v>
      </c>
      <c r="G14" s="10"/>
      <c r="H14" s="2"/>
      <c r="I14" s="10"/>
    </row>
    <row r="15" spans="1:9" x14ac:dyDescent="0.2">
      <c r="A15" t="s">
        <v>13</v>
      </c>
      <c r="B15">
        <v>49241.3</v>
      </c>
      <c r="C15" s="5">
        <v>5.2549999999999999</v>
      </c>
      <c r="D15">
        <f t="shared" si="0"/>
        <v>9370.3710751665094</v>
      </c>
      <c r="E15">
        <f>1/8.745</f>
        <v>0.11435105774728417</v>
      </c>
      <c r="F15" s="14">
        <f t="shared" si="1"/>
        <v>1071.5118439298467</v>
      </c>
      <c r="G15" s="10"/>
      <c r="H15" s="2"/>
      <c r="I15" s="10"/>
    </row>
    <row r="16" spans="1:9" x14ac:dyDescent="0.2">
      <c r="A16" t="s">
        <v>22</v>
      </c>
      <c r="B16">
        <v>614337</v>
      </c>
      <c r="C16" s="5">
        <v>43.847000000000001</v>
      </c>
      <c r="D16">
        <f t="shared" si="0"/>
        <v>14010.924350582707</v>
      </c>
      <c r="E16">
        <f>1/15.359</f>
        <v>6.510840549514943E-2</v>
      </c>
      <c r="F16" s="14">
        <f t="shared" si="1"/>
        <v>912.22894397960204</v>
      </c>
      <c r="G16" s="10"/>
      <c r="H16" s="2"/>
      <c r="I16" s="10"/>
    </row>
    <row r="17" spans="1:9" x14ac:dyDescent="0.2">
      <c r="A17" t="s">
        <v>15</v>
      </c>
      <c r="B17">
        <v>8598000</v>
      </c>
      <c r="C17" s="5">
        <v>143.965</v>
      </c>
      <c r="D17">
        <f t="shared" si="0"/>
        <v>59722.84930365019</v>
      </c>
      <c r="E17">
        <f>1/69.685</f>
        <v>1.4350290593384515E-2</v>
      </c>
      <c r="F17" s="14">
        <f t="shared" si="1"/>
        <v>857.0402425722923</v>
      </c>
      <c r="G17" s="10"/>
      <c r="H17" s="2"/>
      <c r="I17" s="10"/>
    </row>
    <row r="18" spans="1:9" x14ac:dyDescent="0.2">
      <c r="A18" t="s">
        <v>25</v>
      </c>
      <c r="B18">
        <v>5526.3729999999996</v>
      </c>
      <c r="C18" s="5">
        <v>4.6609999999999996</v>
      </c>
      <c r="D18">
        <f t="shared" si="0"/>
        <v>1185.6625187727955</v>
      </c>
      <c r="E18">
        <f>1/1.494</f>
        <v>0.66934404283801874</v>
      </c>
      <c r="F18" s="14">
        <f t="shared" si="1"/>
        <v>793.61614375689123</v>
      </c>
      <c r="G18" s="10"/>
      <c r="H18" s="2"/>
      <c r="I18" s="10"/>
    </row>
    <row r="19" spans="1:9" x14ac:dyDescent="0.2">
      <c r="A19" t="s">
        <v>14</v>
      </c>
      <c r="B19">
        <v>62400</v>
      </c>
      <c r="C19" s="5">
        <v>9.8379999999999992</v>
      </c>
      <c r="D19">
        <f t="shared" si="0"/>
        <v>6342.7525919902428</v>
      </c>
      <c r="E19">
        <f>1/8.91</f>
        <v>0.1122334455667789</v>
      </c>
      <c r="F19" s="14">
        <f t="shared" si="1"/>
        <v>711.86897777668275</v>
      </c>
      <c r="G19" s="10"/>
      <c r="H19" s="2"/>
      <c r="I19" s="10"/>
    </row>
    <row r="20" spans="1:9" x14ac:dyDescent="0.2">
      <c r="A20" t="s">
        <v>18</v>
      </c>
      <c r="B20">
        <v>8470704</v>
      </c>
      <c r="C20" s="5">
        <v>17.91</v>
      </c>
      <c r="D20">
        <f t="shared" si="0"/>
        <v>472959.46398659964</v>
      </c>
      <c r="E20">
        <v>1.47E-3</v>
      </c>
      <c r="F20" s="14">
        <f t="shared" si="1"/>
        <v>695.25041206030141</v>
      </c>
      <c r="G20" s="10"/>
      <c r="H20" s="2"/>
      <c r="I20" s="10"/>
    </row>
    <row r="21" spans="1:9" x14ac:dyDescent="0.2">
      <c r="A21" t="s">
        <v>30</v>
      </c>
      <c r="B21">
        <v>1646247</v>
      </c>
      <c r="C21" s="5">
        <v>68.864000000000004</v>
      </c>
      <c r="D21">
        <f t="shared" si="0"/>
        <v>23905.770794609663</v>
      </c>
      <c r="E21">
        <f>1/36.778</f>
        <v>2.7190168035238459E-2</v>
      </c>
      <c r="F21" s="14">
        <f t="shared" si="1"/>
        <v>650.00192491733276</v>
      </c>
      <c r="G21" s="10"/>
      <c r="H21" s="2"/>
      <c r="I21" s="10"/>
    </row>
    <row r="22" spans="1:9" x14ac:dyDescent="0.2">
      <c r="A22" t="s">
        <v>16</v>
      </c>
      <c r="B22">
        <v>5720000</v>
      </c>
      <c r="C22" s="5">
        <v>1403.5</v>
      </c>
      <c r="D22">
        <f t="shared" si="0"/>
        <v>4075.5254720342</v>
      </c>
      <c r="E22">
        <f>1/6.91</f>
        <v>0.14471780028943559</v>
      </c>
      <c r="F22" s="14">
        <f t="shared" si="1"/>
        <v>589.80108133635304</v>
      </c>
      <c r="G22" s="10"/>
      <c r="H22" s="2"/>
      <c r="I22" s="10"/>
    </row>
    <row r="23" spans="1:9" x14ac:dyDescent="0.2">
      <c r="A23" t="s">
        <v>17</v>
      </c>
      <c r="B23">
        <v>1374295.827</v>
      </c>
      <c r="C23" s="5">
        <v>127.54</v>
      </c>
      <c r="D23">
        <f t="shared" si="0"/>
        <v>10775.410279128117</v>
      </c>
      <c r="E23">
        <f>1/19.435</f>
        <v>5.1453563159248782E-2</v>
      </c>
      <c r="F23" s="14">
        <f t="shared" si="1"/>
        <v>554.43325336393707</v>
      </c>
      <c r="G23" s="10"/>
      <c r="H23" s="2"/>
      <c r="I23" s="10"/>
    </row>
    <row r="24" spans="1:9" x14ac:dyDescent="0.2">
      <c r="A24" t="s">
        <v>19</v>
      </c>
      <c r="B24">
        <v>122881.4782025</v>
      </c>
      <c r="C24" s="5">
        <v>79.512</v>
      </c>
      <c r="D24">
        <f t="shared" si="0"/>
        <v>1545.4456962785491</v>
      </c>
      <c r="E24">
        <f>1/3.146</f>
        <v>0.31786395422759062</v>
      </c>
      <c r="F24" s="14">
        <f t="shared" si="1"/>
        <v>491.24148006311162</v>
      </c>
      <c r="G24" s="10"/>
      <c r="H24" s="2"/>
      <c r="I24" s="10"/>
    </row>
    <row r="25" spans="1:9" x14ac:dyDescent="0.2">
      <c r="A25" t="s">
        <v>21</v>
      </c>
      <c r="B25">
        <v>207222.13868095001</v>
      </c>
      <c r="C25" s="5">
        <v>207.65299999999999</v>
      </c>
      <c r="D25">
        <f t="shared" si="0"/>
        <v>997.92508984194797</v>
      </c>
      <c r="E25">
        <f>1/3.632</f>
        <v>0.2753303964757709</v>
      </c>
      <c r="F25" s="14">
        <f t="shared" si="1"/>
        <v>274.75911063930283</v>
      </c>
      <c r="G25" s="10"/>
      <c r="H25" s="2"/>
      <c r="I25" s="10"/>
    </row>
    <row r="26" spans="1:9" x14ac:dyDescent="0.2">
      <c r="A26" t="s">
        <v>23</v>
      </c>
      <c r="B26">
        <v>230474</v>
      </c>
      <c r="C26" s="5">
        <v>64.292000000000002</v>
      </c>
      <c r="D26">
        <f t="shared" si="0"/>
        <v>3584.8005972749329</v>
      </c>
      <c r="E26">
        <f>1/15.319</f>
        <v>6.5278412429009725E-2</v>
      </c>
      <c r="F26" s="14">
        <f t="shared" si="1"/>
        <v>234.01009186467346</v>
      </c>
      <c r="G26" s="10"/>
      <c r="H26" s="2"/>
      <c r="I26" s="10"/>
    </row>
    <row r="27" spans="1:9" x14ac:dyDescent="0.2">
      <c r="A27" t="s">
        <v>28</v>
      </c>
      <c r="B27">
        <v>15286940</v>
      </c>
      <c r="C27" s="5">
        <v>1324.171</v>
      </c>
      <c r="D27">
        <f t="shared" si="0"/>
        <v>11544.536166401469</v>
      </c>
      <c r="E27">
        <f>1/69.956</f>
        <v>1.4294699525415976E-2</v>
      </c>
      <c r="F27" s="14">
        <f t="shared" si="1"/>
        <v>165.02567565900665</v>
      </c>
      <c r="G27" s="10"/>
      <c r="H27" s="2"/>
      <c r="I27" s="10"/>
    </row>
    <row r="28" spans="1:9" x14ac:dyDescent="0.2">
      <c r="A28" t="s">
        <v>29</v>
      </c>
      <c r="B28">
        <v>562748601.88671303</v>
      </c>
      <c r="C28" s="5">
        <v>261.11500000000001</v>
      </c>
      <c r="D28">
        <f t="shared" si="0"/>
        <v>2155175.3131253012</v>
      </c>
      <c r="E28">
        <v>6.9999999999999994E-5</v>
      </c>
      <c r="F28" s="14">
        <f t="shared" si="1"/>
        <v>150.86227191877106</v>
      </c>
      <c r="G28" s="10"/>
      <c r="H28" s="2"/>
      <c r="I28" s="10"/>
    </row>
    <row r="29" spans="1:9" x14ac:dyDescent="0.2">
      <c r="A29" t="s">
        <v>26</v>
      </c>
      <c r="B29">
        <v>1897917</v>
      </c>
      <c r="C29" s="5">
        <v>185.99</v>
      </c>
      <c r="D29">
        <f t="shared" si="0"/>
        <v>10204.403462551749</v>
      </c>
      <c r="E29">
        <v>4.0499999999999998E-3</v>
      </c>
      <c r="F29" s="14">
        <f t="shared" si="1"/>
        <v>41.327834023334582</v>
      </c>
      <c r="G29" s="10"/>
      <c r="H29" s="2"/>
      <c r="I29" s="10"/>
    </row>
    <row r="30" spans="1:9" x14ac:dyDescent="0.2">
      <c r="A30" t="s">
        <v>20</v>
      </c>
      <c r="B30">
        <v>4840919.0007737102</v>
      </c>
      <c r="C30" s="5">
        <v>48.652999999999999</v>
      </c>
      <c r="D30">
        <f t="shared" si="0"/>
        <v>99498.879838318506</v>
      </c>
      <c r="E30">
        <v>3.3E-4</v>
      </c>
      <c r="F30" s="14">
        <f t="shared" si="1"/>
        <v>32.834630346645106</v>
      </c>
      <c r="G30" s="10"/>
      <c r="H30" s="2"/>
      <c r="I30" s="10"/>
    </row>
    <row r="32" spans="1:9" x14ac:dyDescent="0.2">
      <c r="A32" t="s">
        <v>37</v>
      </c>
    </row>
    <row r="33" spans="1:1" x14ac:dyDescent="0.2">
      <c r="A33" t="s">
        <v>39</v>
      </c>
    </row>
    <row r="35" spans="1:1" x14ac:dyDescent="0.2">
      <c r="A35" t="s">
        <v>38</v>
      </c>
    </row>
  </sheetData>
  <sortState ref="A2:F30">
    <sortCondition descending="1" ref="F2:F30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3.6 data</vt:lpstr>
      <vt:lpstr>figure 3.6</vt:lpstr>
      <vt:lpstr>currency per capita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2017-06-30T15:50:28Z</dcterms:modified>
</cp:coreProperties>
</file>