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024"/>
  <workbookPr showInkAnnotation="0" autoCompressPictures="0"/>
  <bookViews>
    <workbookView xWindow="1300" yWindow="0" windowWidth="19800" windowHeight="14440" tabRatio="500"/>
  </bookViews>
  <sheets>
    <sheet name="Table1" sheetId="10" r:id="rId1"/>
    <sheet name="Table2" sheetId="11" r:id="rId2"/>
    <sheet name="Table 3" sheetId="28" r:id="rId3"/>
    <sheet name="NFA_in_yen" sheetId="4" r:id="rId4"/>
    <sheet name="Balance_on_income" sheetId="1" r:id="rId5"/>
    <sheet name="yield" sheetId="3" r:id="rId6"/>
    <sheet name="Stock-flow" sheetId="6" r:id="rId7"/>
    <sheet name="Total_return" sheetId="7" r:id="rId8"/>
    <sheet name="FX_effect" sheetId="8" r:id="rId9"/>
    <sheet name="Composition_effect" sheetId="17" r:id="rId10"/>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BK22" i="17" l="1"/>
  <c r="BJ22" i="17"/>
  <c r="BI22" i="17"/>
  <c r="BH22" i="17"/>
  <c r="BG22" i="17"/>
  <c r="BF22" i="17"/>
  <c r="BE22" i="17"/>
  <c r="BD22" i="17"/>
  <c r="BB22" i="17"/>
  <c r="BA22" i="17"/>
  <c r="AZ22" i="17"/>
  <c r="AY22" i="17"/>
  <c r="AX22" i="17"/>
  <c r="AW22" i="17"/>
  <c r="AV22" i="17"/>
  <c r="AU22" i="17"/>
  <c r="AR22" i="17"/>
  <c r="AP22" i="17"/>
  <c r="AO22" i="17"/>
  <c r="AN22" i="17"/>
  <c r="AM22" i="17"/>
  <c r="AL22" i="17"/>
  <c r="AK22" i="17"/>
  <c r="AJ22" i="17"/>
  <c r="AI22" i="17"/>
  <c r="AH22" i="17"/>
  <c r="AG22" i="17"/>
  <c r="AE22" i="17"/>
  <c r="AD22" i="17"/>
  <c r="AC22" i="17"/>
  <c r="AB22" i="17"/>
  <c r="AA22" i="17"/>
  <c r="Z22" i="17"/>
  <c r="Y22" i="17"/>
  <c r="X22" i="17"/>
  <c r="M22" i="17"/>
  <c r="L22" i="17"/>
  <c r="K22" i="17"/>
  <c r="J22" i="17"/>
  <c r="H22" i="17"/>
  <c r="G22" i="17"/>
  <c r="E22" i="17"/>
  <c r="D22" i="17"/>
  <c r="C22" i="17"/>
  <c r="V24" i="17"/>
  <c r="U24" i="17"/>
  <c r="T24" i="17"/>
  <c r="S24" i="17"/>
  <c r="R24" i="17"/>
  <c r="F24" i="17"/>
  <c r="Q24" i="17"/>
  <c r="P24" i="17"/>
  <c r="O24" i="17"/>
  <c r="CI22" i="17"/>
  <c r="CH22" i="17"/>
  <c r="CG22" i="17"/>
  <c r="CF22" i="17"/>
  <c r="CE22" i="17"/>
  <c r="CC22" i="17"/>
  <c r="CB22" i="17"/>
  <c r="CA22" i="17"/>
  <c r="BZ22" i="17"/>
  <c r="BY22" i="17"/>
  <c r="BW22" i="17"/>
  <c r="BV22" i="17"/>
  <c r="BU22" i="17"/>
  <c r="BT22" i="17"/>
  <c r="BS22" i="17"/>
  <c r="BQ22" i="17"/>
  <c r="BP22" i="17"/>
  <c r="BO22" i="17"/>
  <c r="BN22" i="17"/>
  <c r="BM22" i="17"/>
  <c r="I22" i="17"/>
  <c r="V22" i="17"/>
  <c r="U22" i="17"/>
  <c r="T22" i="17"/>
  <c r="S22" i="17"/>
  <c r="B22" i="17"/>
  <c r="R22" i="17"/>
  <c r="F22" i="17"/>
  <c r="Q22" i="17"/>
  <c r="P22" i="17"/>
  <c r="O22" i="17"/>
  <c r="F44" i="11"/>
  <c r="E33" i="10"/>
  <c r="G3" i="17"/>
  <c r="C3" i="17"/>
  <c r="D3" i="17"/>
  <c r="E3" i="17"/>
  <c r="H3" i="17"/>
  <c r="B3" i="17"/>
  <c r="R3" i="17"/>
  <c r="M3" i="17"/>
  <c r="J3" i="17"/>
  <c r="K3" i="17"/>
  <c r="L3" i="17"/>
  <c r="I3" i="17"/>
  <c r="V3" i="17"/>
  <c r="AA4" i="17"/>
  <c r="AR4" i="17"/>
  <c r="AX4" i="17"/>
  <c r="AE4" i="17"/>
  <c r="BB4" i="17"/>
  <c r="BW4" i="17"/>
  <c r="G4" i="17"/>
  <c r="C4" i="17"/>
  <c r="D4" i="17"/>
  <c r="E4" i="17"/>
  <c r="H4" i="17"/>
  <c r="B4" i="17"/>
  <c r="R4" i="17"/>
  <c r="M4" i="17"/>
  <c r="J4" i="17"/>
  <c r="K4" i="17"/>
  <c r="L4" i="17"/>
  <c r="I4" i="17"/>
  <c r="V4" i="17"/>
  <c r="AA5" i="17"/>
  <c r="AR5" i="17"/>
  <c r="AX5" i="17"/>
  <c r="AE5" i="17"/>
  <c r="BB5" i="17"/>
  <c r="BW5" i="17"/>
  <c r="G5" i="17"/>
  <c r="C5" i="17"/>
  <c r="D5" i="17"/>
  <c r="E5" i="17"/>
  <c r="H5" i="17"/>
  <c r="B5" i="17"/>
  <c r="R5" i="17"/>
  <c r="M5" i="17"/>
  <c r="J5" i="17"/>
  <c r="K5" i="17"/>
  <c r="L5" i="17"/>
  <c r="I5" i="17"/>
  <c r="V5" i="17"/>
  <c r="AA6" i="17"/>
  <c r="AR6" i="17"/>
  <c r="AX6" i="17"/>
  <c r="AE6" i="17"/>
  <c r="BB6" i="17"/>
  <c r="BW6" i="17"/>
  <c r="G6" i="17"/>
  <c r="C6" i="17"/>
  <c r="D6" i="17"/>
  <c r="E6" i="17"/>
  <c r="H6" i="17"/>
  <c r="B6" i="17"/>
  <c r="R6" i="17"/>
  <c r="M6" i="17"/>
  <c r="J6" i="17"/>
  <c r="K6" i="17"/>
  <c r="L6" i="17"/>
  <c r="I6" i="17"/>
  <c r="V6" i="17"/>
  <c r="AA7" i="17"/>
  <c r="AR7" i="17"/>
  <c r="AX7" i="17"/>
  <c r="AE7" i="17"/>
  <c r="BB7" i="17"/>
  <c r="BW7" i="17"/>
  <c r="G7" i="17"/>
  <c r="C7" i="17"/>
  <c r="D7" i="17"/>
  <c r="E7" i="17"/>
  <c r="H7" i="17"/>
  <c r="B7" i="17"/>
  <c r="R7" i="17"/>
  <c r="M7" i="17"/>
  <c r="J7" i="17"/>
  <c r="K7" i="17"/>
  <c r="L7" i="17"/>
  <c r="I7" i="17"/>
  <c r="V7" i="17"/>
  <c r="AA8" i="17"/>
  <c r="AR8" i="17"/>
  <c r="AX8" i="17"/>
  <c r="AE8" i="17"/>
  <c r="BB8" i="17"/>
  <c r="BW8" i="17"/>
  <c r="G8" i="17"/>
  <c r="C8" i="17"/>
  <c r="D8" i="17"/>
  <c r="E8" i="17"/>
  <c r="H8" i="17"/>
  <c r="B8" i="17"/>
  <c r="R8" i="17"/>
  <c r="M8" i="17"/>
  <c r="J8" i="17"/>
  <c r="K8" i="17"/>
  <c r="L8" i="17"/>
  <c r="I8" i="17"/>
  <c r="V8" i="17"/>
  <c r="AA9" i="17"/>
  <c r="AR9" i="17"/>
  <c r="AX9" i="17"/>
  <c r="AE9" i="17"/>
  <c r="BB9" i="17"/>
  <c r="BW9" i="17"/>
  <c r="G9" i="17"/>
  <c r="C9" i="17"/>
  <c r="D9" i="17"/>
  <c r="E9" i="17"/>
  <c r="H9" i="17"/>
  <c r="B9" i="17"/>
  <c r="R9" i="17"/>
  <c r="M9" i="17"/>
  <c r="J9" i="17"/>
  <c r="K9" i="17"/>
  <c r="L9" i="17"/>
  <c r="I9" i="17"/>
  <c r="V9" i="17"/>
  <c r="AA10" i="17"/>
  <c r="AR10" i="17"/>
  <c r="AX10" i="17"/>
  <c r="AE10" i="17"/>
  <c r="BB10" i="17"/>
  <c r="BW10" i="17"/>
  <c r="G10" i="17"/>
  <c r="C10" i="17"/>
  <c r="D10" i="17"/>
  <c r="E10" i="17"/>
  <c r="H10" i="17"/>
  <c r="B10" i="17"/>
  <c r="R10" i="17"/>
  <c r="M10" i="17"/>
  <c r="J10" i="17"/>
  <c r="K10" i="17"/>
  <c r="L10" i="17"/>
  <c r="I10" i="17"/>
  <c r="V10" i="17"/>
  <c r="AA11" i="17"/>
  <c r="AR11" i="17"/>
  <c r="AX11" i="17"/>
  <c r="AE11" i="17"/>
  <c r="BB11" i="17"/>
  <c r="BW11" i="17"/>
  <c r="G11" i="17"/>
  <c r="C11" i="17"/>
  <c r="D11" i="17"/>
  <c r="E11" i="17"/>
  <c r="H11" i="17"/>
  <c r="B11" i="17"/>
  <c r="R11" i="17"/>
  <c r="M11" i="17"/>
  <c r="J11" i="17"/>
  <c r="K11" i="17"/>
  <c r="L11" i="17"/>
  <c r="I11" i="17"/>
  <c r="V11" i="17"/>
  <c r="AA12" i="17"/>
  <c r="AR12" i="17"/>
  <c r="AX12" i="17"/>
  <c r="AE12" i="17"/>
  <c r="BB12" i="17"/>
  <c r="BW12" i="17"/>
  <c r="G12" i="17"/>
  <c r="C12" i="17"/>
  <c r="D12" i="17"/>
  <c r="E12" i="17"/>
  <c r="H12" i="17"/>
  <c r="B12" i="17"/>
  <c r="R12" i="17"/>
  <c r="M12" i="17"/>
  <c r="J12" i="17"/>
  <c r="K12" i="17"/>
  <c r="L12" i="17"/>
  <c r="I12" i="17"/>
  <c r="V12" i="17"/>
  <c r="AA13" i="17"/>
  <c r="AR13" i="17"/>
  <c r="AX13" i="17"/>
  <c r="AE13" i="17"/>
  <c r="BB13" i="17"/>
  <c r="BW13" i="17"/>
  <c r="G13" i="17"/>
  <c r="C13" i="17"/>
  <c r="D13" i="17"/>
  <c r="E13" i="17"/>
  <c r="H13" i="17"/>
  <c r="B13" i="17"/>
  <c r="R13" i="17"/>
  <c r="M13" i="17"/>
  <c r="J13" i="17"/>
  <c r="K13" i="17"/>
  <c r="L13" i="17"/>
  <c r="I13" i="17"/>
  <c r="V13" i="17"/>
  <c r="AA14" i="17"/>
  <c r="AR14" i="17"/>
  <c r="AX14" i="17"/>
  <c r="AE14" i="17"/>
  <c r="BB14" i="17"/>
  <c r="BW14" i="17"/>
  <c r="G14" i="17"/>
  <c r="C14" i="17"/>
  <c r="D14" i="17"/>
  <c r="E14" i="17"/>
  <c r="H14" i="17"/>
  <c r="B14" i="17"/>
  <c r="R14" i="17"/>
  <c r="M14" i="17"/>
  <c r="J14" i="17"/>
  <c r="K14" i="17"/>
  <c r="L14" i="17"/>
  <c r="I14" i="17"/>
  <c r="V14" i="17"/>
  <c r="AA15" i="17"/>
  <c r="AR15" i="17"/>
  <c r="AX15" i="17"/>
  <c r="AE15" i="17"/>
  <c r="BB15" i="17"/>
  <c r="BW15" i="17"/>
  <c r="G15" i="17"/>
  <c r="C15" i="17"/>
  <c r="D15" i="17"/>
  <c r="E15" i="17"/>
  <c r="H15" i="17"/>
  <c r="B15" i="17"/>
  <c r="R15" i="17"/>
  <c r="M15" i="17"/>
  <c r="J15" i="17"/>
  <c r="K15" i="17"/>
  <c r="L15" i="17"/>
  <c r="I15" i="17"/>
  <c r="V15" i="17"/>
  <c r="AA16" i="17"/>
  <c r="AR16" i="17"/>
  <c r="AX16" i="17"/>
  <c r="AE16" i="17"/>
  <c r="BB16" i="17"/>
  <c r="BW16" i="17"/>
  <c r="G16" i="17"/>
  <c r="C16" i="17"/>
  <c r="D16" i="17"/>
  <c r="E16" i="17"/>
  <c r="H16" i="17"/>
  <c r="B16" i="17"/>
  <c r="R16" i="17"/>
  <c r="M16" i="17"/>
  <c r="J16" i="17"/>
  <c r="K16" i="17"/>
  <c r="L16" i="17"/>
  <c r="I16" i="17"/>
  <c r="V16" i="17"/>
  <c r="AA17" i="17"/>
  <c r="AR17" i="17"/>
  <c r="AX17" i="17"/>
  <c r="AE17" i="17"/>
  <c r="BB17" i="17"/>
  <c r="BW17" i="17"/>
  <c r="G17" i="17"/>
  <c r="C17" i="17"/>
  <c r="D17" i="17"/>
  <c r="E17" i="17"/>
  <c r="H17" i="17"/>
  <c r="B17" i="17"/>
  <c r="R17" i="17"/>
  <c r="M17" i="17"/>
  <c r="J17" i="17"/>
  <c r="K17" i="17"/>
  <c r="L17" i="17"/>
  <c r="I17" i="17"/>
  <c r="V17" i="17"/>
  <c r="AA18" i="17"/>
  <c r="AR18" i="17"/>
  <c r="AX18" i="17"/>
  <c r="AE18" i="17"/>
  <c r="BB18" i="17"/>
  <c r="BW18" i="17"/>
  <c r="G18" i="17"/>
  <c r="C18" i="17"/>
  <c r="D18" i="17"/>
  <c r="E18" i="17"/>
  <c r="H18" i="17"/>
  <c r="B18" i="17"/>
  <c r="R18" i="17"/>
  <c r="M18" i="17"/>
  <c r="J18" i="17"/>
  <c r="K18" i="17"/>
  <c r="L18" i="17"/>
  <c r="I18" i="17"/>
  <c r="V18" i="17"/>
  <c r="AA19" i="17"/>
  <c r="AR19" i="17"/>
  <c r="AX19" i="17"/>
  <c r="AE19" i="17"/>
  <c r="BB19" i="17"/>
  <c r="BW19" i="17"/>
  <c r="G19" i="17"/>
  <c r="C19" i="17"/>
  <c r="D19" i="17"/>
  <c r="E19" i="17"/>
  <c r="H19" i="17"/>
  <c r="B19" i="17"/>
  <c r="R19" i="17"/>
  <c r="M19" i="17"/>
  <c r="J19" i="17"/>
  <c r="K19" i="17"/>
  <c r="L19" i="17"/>
  <c r="I19" i="17"/>
  <c r="V19" i="17"/>
  <c r="AA20" i="17"/>
  <c r="AR20" i="17"/>
  <c r="AX20" i="17"/>
  <c r="AE20" i="17"/>
  <c r="BB20" i="17"/>
  <c r="BW20" i="17"/>
  <c r="G20" i="17"/>
  <c r="C20" i="17"/>
  <c r="D20" i="17"/>
  <c r="E20" i="17"/>
  <c r="H20" i="17"/>
  <c r="B20" i="17"/>
  <c r="R20" i="17"/>
  <c r="M20" i="17"/>
  <c r="J20" i="17"/>
  <c r="K20" i="17"/>
  <c r="L20" i="17"/>
  <c r="I20" i="17"/>
  <c r="V20" i="17"/>
  <c r="AA21" i="17"/>
  <c r="AR21" i="17"/>
  <c r="AX21" i="17"/>
  <c r="AE21" i="17"/>
  <c r="BB21" i="17"/>
  <c r="BW21" i="17"/>
  <c r="G21" i="17"/>
  <c r="C21" i="17"/>
  <c r="D21" i="17"/>
  <c r="E21" i="17"/>
  <c r="H21" i="17"/>
  <c r="B21" i="17"/>
  <c r="R21" i="17"/>
  <c r="M21" i="17"/>
  <c r="J21" i="17"/>
  <c r="K21" i="17"/>
  <c r="L21" i="17"/>
  <c r="I21" i="17"/>
  <c r="V21" i="17"/>
  <c r="BW26" i="17"/>
  <c r="AK4" i="17"/>
  <c r="BG4" i="17"/>
  <c r="AP4" i="17"/>
  <c r="BK4" i="17"/>
  <c r="CI4" i="17"/>
  <c r="AK5" i="17"/>
  <c r="BG5" i="17"/>
  <c r="AP5" i="17"/>
  <c r="BK5" i="17"/>
  <c r="CI5" i="17"/>
  <c r="AK6" i="17"/>
  <c r="BG6" i="17"/>
  <c r="AP6" i="17"/>
  <c r="BK6" i="17"/>
  <c r="CI6" i="17"/>
  <c r="AK7" i="17"/>
  <c r="BG7" i="17"/>
  <c r="AP7" i="17"/>
  <c r="BK7" i="17"/>
  <c r="CI7" i="17"/>
  <c r="AK8" i="17"/>
  <c r="BG8" i="17"/>
  <c r="AP8" i="17"/>
  <c r="BK8" i="17"/>
  <c r="CI8" i="17"/>
  <c r="AK9" i="17"/>
  <c r="BG9" i="17"/>
  <c r="AP9" i="17"/>
  <c r="BK9" i="17"/>
  <c r="CI9" i="17"/>
  <c r="AK10" i="17"/>
  <c r="BG10" i="17"/>
  <c r="AP10" i="17"/>
  <c r="BK10" i="17"/>
  <c r="CI10" i="17"/>
  <c r="AK11" i="17"/>
  <c r="BG11" i="17"/>
  <c r="AP11" i="17"/>
  <c r="BK11" i="17"/>
  <c r="CI11" i="17"/>
  <c r="AK12" i="17"/>
  <c r="BG12" i="17"/>
  <c r="AP12" i="17"/>
  <c r="BK12" i="17"/>
  <c r="CI12" i="17"/>
  <c r="AK13" i="17"/>
  <c r="BG13" i="17"/>
  <c r="AP13" i="17"/>
  <c r="BK13" i="17"/>
  <c r="CI13" i="17"/>
  <c r="AK14" i="17"/>
  <c r="BG14" i="17"/>
  <c r="AP14" i="17"/>
  <c r="BK14" i="17"/>
  <c r="CI14" i="17"/>
  <c r="AK15" i="17"/>
  <c r="BG15" i="17"/>
  <c r="AP15" i="17"/>
  <c r="BK15" i="17"/>
  <c r="CI15" i="17"/>
  <c r="AK16" i="17"/>
  <c r="BG16" i="17"/>
  <c r="AP16" i="17"/>
  <c r="BK16" i="17"/>
  <c r="CI16" i="17"/>
  <c r="AK17" i="17"/>
  <c r="BG17" i="17"/>
  <c r="AP17" i="17"/>
  <c r="BK17" i="17"/>
  <c r="CI17" i="17"/>
  <c r="AK18" i="17"/>
  <c r="BG18" i="17"/>
  <c r="AP18" i="17"/>
  <c r="BK18" i="17"/>
  <c r="CI18" i="17"/>
  <c r="AK19" i="17"/>
  <c r="BG19" i="17"/>
  <c r="AP19" i="17"/>
  <c r="BK19" i="17"/>
  <c r="CI19" i="17"/>
  <c r="AK20" i="17"/>
  <c r="BG20" i="17"/>
  <c r="AP20" i="17"/>
  <c r="BK20" i="17"/>
  <c r="CI20" i="17"/>
  <c r="AK21" i="17"/>
  <c r="BG21" i="17"/>
  <c r="AP21" i="17"/>
  <c r="BK21" i="17"/>
  <c r="CI21" i="17"/>
  <c r="CI26" i="17"/>
  <c r="F3" i="17"/>
  <c r="Q3" i="17"/>
  <c r="U3" i="17"/>
  <c r="Z4" i="17"/>
  <c r="AW4" i="17"/>
  <c r="AD4" i="17"/>
  <c r="BA4" i="17"/>
  <c r="BV4" i="17"/>
  <c r="F4" i="17"/>
  <c r="Q4" i="17"/>
  <c r="U4" i="17"/>
  <c r="Z5" i="17"/>
  <c r="AW5" i="17"/>
  <c r="AD5" i="17"/>
  <c r="BA5" i="17"/>
  <c r="BV5" i="17"/>
  <c r="F5" i="17"/>
  <c r="Q5" i="17"/>
  <c r="U5" i="17"/>
  <c r="Z6" i="17"/>
  <c r="AW6" i="17"/>
  <c r="AD6" i="17"/>
  <c r="BA6" i="17"/>
  <c r="BV6" i="17"/>
  <c r="F6" i="17"/>
  <c r="Q6" i="17"/>
  <c r="U6" i="17"/>
  <c r="Z7" i="17"/>
  <c r="AW7" i="17"/>
  <c r="AD7" i="17"/>
  <c r="BA7" i="17"/>
  <c r="BV7" i="17"/>
  <c r="F7" i="17"/>
  <c r="Q7" i="17"/>
  <c r="U7" i="17"/>
  <c r="Z8" i="17"/>
  <c r="AW8" i="17"/>
  <c r="AD8" i="17"/>
  <c r="BA8" i="17"/>
  <c r="BV8" i="17"/>
  <c r="F8" i="17"/>
  <c r="Q8" i="17"/>
  <c r="U8" i="17"/>
  <c r="Z9" i="17"/>
  <c r="AW9" i="17"/>
  <c r="AD9" i="17"/>
  <c r="BA9" i="17"/>
  <c r="BV9" i="17"/>
  <c r="F9" i="17"/>
  <c r="Q9" i="17"/>
  <c r="U9" i="17"/>
  <c r="Z10" i="17"/>
  <c r="AW10" i="17"/>
  <c r="AD10" i="17"/>
  <c r="BA10" i="17"/>
  <c r="BV10" i="17"/>
  <c r="F10" i="17"/>
  <c r="Q10" i="17"/>
  <c r="U10" i="17"/>
  <c r="Z11" i="17"/>
  <c r="AW11" i="17"/>
  <c r="AD11" i="17"/>
  <c r="BA11" i="17"/>
  <c r="BV11" i="17"/>
  <c r="F11" i="17"/>
  <c r="Q11" i="17"/>
  <c r="U11" i="17"/>
  <c r="Z12" i="17"/>
  <c r="AW12" i="17"/>
  <c r="AD12" i="17"/>
  <c r="BA12" i="17"/>
  <c r="BV12" i="17"/>
  <c r="F12" i="17"/>
  <c r="Q12" i="17"/>
  <c r="U12" i="17"/>
  <c r="Z13" i="17"/>
  <c r="AW13" i="17"/>
  <c r="AD13" i="17"/>
  <c r="BA13" i="17"/>
  <c r="BV13" i="17"/>
  <c r="F13" i="17"/>
  <c r="Q13" i="17"/>
  <c r="U13" i="17"/>
  <c r="Z14" i="17"/>
  <c r="AW14" i="17"/>
  <c r="AD14" i="17"/>
  <c r="BA14" i="17"/>
  <c r="BV14" i="17"/>
  <c r="F14" i="17"/>
  <c r="Q14" i="17"/>
  <c r="U14" i="17"/>
  <c r="Z15" i="17"/>
  <c r="AW15" i="17"/>
  <c r="AD15" i="17"/>
  <c r="BA15" i="17"/>
  <c r="BV15" i="17"/>
  <c r="F15" i="17"/>
  <c r="Q15" i="17"/>
  <c r="U15" i="17"/>
  <c r="Z16" i="17"/>
  <c r="AW16" i="17"/>
  <c r="AD16" i="17"/>
  <c r="BA16" i="17"/>
  <c r="BV16" i="17"/>
  <c r="F16" i="17"/>
  <c r="Q16" i="17"/>
  <c r="U16" i="17"/>
  <c r="Z17" i="17"/>
  <c r="AW17" i="17"/>
  <c r="AD17" i="17"/>
  <c r="BA17" i="17"/>
  <c r="BV17" i="17"/>
  <c r="F17" i="17"/>
  <c r="Q17" i="17"/>
  <c r="U17" i="17"/>
  <c r="Z18" i="17"/>
  <c r="AW18" i="17"/>
  <c r="AD18" i="17"/>
  <c r="BA18" i="17"/>
  <c r="BV18" i="17"/>
  <c r="F18" i="17"/>
  <c r="Q18" i="17"/>
  <c r="U18" i="17"/>
  <c r="Z19" i="17"/>
  <c r="AW19" i="17"/>
  <c r="AD19" i="17"/>
  <c r="BA19" i="17"/>
  <c r="BV19" i="17"/>
  <c r="F19" i="17"/>
  <c r="Q19" i="17"/>
  <c r="U19" i="17"/>
  <c r="Z20" i="17"/>
  <c r="AW20" i="17"/>
  <c r="AD20" i="17"/>
  <c r="BA20" i="17"/>
  <c r="BV20" i="17"/>
  <c r="F20" i="17"/>
  <c r="Q20" i="17"/>
  <c r="U20" i="17"/>
  <c r="Z21" i="17"/>
  <c r="AW21" i="17"/>
  <c r="AD21" i="17"/>
  <c r="BA21" i="17"/>
  <c r="BV21" i="17"/>
  <c r="F21" i="17"/>
  <c r="Q21" i="17"/>
  <c r="U21" i="17"/>
  <c r="BV26" i="17"/>
  <c r="AJ4" i="17"/>
  <c r="BF4" i="17"/>
  <c r="AO4" i="17"/>
  <c r="BJ4" i="17"/>
  <c r="CH4" i="17"/>
  <c r="AJ5" i="17"/>
  <c r="BF5" i="17"/>
  <c r="AO5" i="17"/>
  <c r="BJ5" i="17"/>
  <c r="CH5" i="17"/>
  <c r="AJ6" i="17"/>
  <c r="BF6" i="17"/>
  <c r="AO6" i="17"/>
  <c r="BJ6" i="17"/>
  <c r="CH6" i="17"/>
  <c r="AJ7" i="17"/>
  <c r="BF7" i="17"/>
  <c r="AO7" i="17"/>
  <c r="BJ7" i="17"/>
  <c r="CH7" i="17"/>
  <c r="AJ8" i="17"/>
  <c r="BF8" i="17"/>
  <c r="AO8" i="17"/>
  <c r="BJ8" i="17"/>
  <c r="CH8" i="17"/>
  <c r="AJ9" i="17"/>
  <c r="BF9" i="17"/>
  <c r="AO9" i="17"/>
  <c r="BJ9" i="17"/>
  <c r="CH9" i="17"/>
  <c r="AJ10" i="17"/>
  <c r="BF10" i="17"/>
  <c r="AO10" i="17"/>
  <c r="BJ10" i="17"/>
  <c r="CH10" i="17"/>
  <c r="AJ11" i="17"/>
  <c r="BF11" i="17"/>
  <c r="AO11" i="17"/>
  <c r="BJ11" i="17"/>
  <c r="CH11" i="17"/>
  <c r="AJ12" i="17"/>
  <c r="BF12" i="17"/>
  <c r="AO12" i="17"/>
  <c r="BJ12" i="17"/>
  <c r="CH12" i="17"/>
  <c r="AJ13" i="17"/>
  <c r="BF13" i="17"/>
  <c r="AO13" i="17"/>
  <c r="BJ13" i="17"/>
  <c r="CH13" i="17"/>
  <c r="AJ14" i="17"/>
  <c r="BF14" i="17"/>
  <c r="AO14" i="17"/>
  <c r="BJ14" i="17"/>
  <c r="CH14" i="17"/>
  <c r="AJ15" i="17"/>
  <c r="BF15" i="17"/>
  <c r="AO15" i="17"/>
  <c r="BJ15" i="17"/>
  <c r="CH15" i="17"/>
  <c r="AJ16" i="17"/>
  <c r="BF16" i="17"/>
  <c r="AO16" i="17"/>
  <c r="BJ16" i="17"/>
  <c r="CH16" i="17"/>
  <c r="AJ17" i="17"/>
  <c r="BF17" i="17"/>
  <c r="AO17" i="17"/>
  <c r="BJ17" i="17"/>
  <c r="CH17" i="17"/>
  <c r="AJ18" i="17"/>
  <c r="BF18" i="17"/>
  <c r="AO18" i="17"/>
  <c r="BJ18" i="17"/>
  <c r="CH18" i="17"/>
  <c r="AJ19" i="17"/>
  <c r="BF19" i="17"/>
  <c r="AO19" i="17"/>
  <c r="BJ19" i="17"/>
  <c r="CH19" i="17"/>
  <c r="AJ20" i="17"/>
  <c r="BF20" i="17"/>
  <c r="AO20" i="17"/>
  <c r="BJ20" i="17"/>
  <c r="CH20" i="17"/>
  <c r="AJ21" i="17"/>
  <c r="BF21" i="17"/>
  <c r="AO21" i="17"/>
  <c r="BJ21" i="17"/>
  <c r="CH21" i="17"/>
  <c r="CH26" i="17"/>
  <c r="P3" i="17"/>
  <c r="T3" i="17"/>
  <c r="Y4" i="17"/>
  <c r="AV4" i="17"/>
  <c r="AC4" i="17"/>
  <c r="AZ4" i="17"/>
  <c r="BU4" i="17"/>
  <c r="P4" i="17"/>
  <c r="T4" i="17"/>
  <c r="Y5" i="17"/>
  <c r="AV5" i="17"/>
  <c r="AC5" i="17"/>
  <c r="AZ5" i="17"/>
  <c r="BU5" i="17"/>
  <c r="P5" i="17"/>
  <c r="T5" i="17"/>
  <c r="Y6" i="17"/>
  <c r="AV6" i="17"/>
  <c r="AC6" i="17"/>
  <c r="AZ6" i="17"/>
  <c r="BU6" i="17"/>
  <c r="P6" i="17"/>
  <c r="T6" i="17"/>
  <c r="Y7" i="17"/>
  <c r="AV7" i="17"/>
  <c r="AC7" i="17"/>
  <c r="AZ7" i="17"/>
  <c r="BU7" i="17"/>
  <c r="P7" i="17"/>
  <c r="T7" i="17"/>
  <c r="Y8" i="17"/>
  <c r="AV8" i="17"/>
  <c r="AC8" i="17"/>
  <c r="AZ8" i="17"/>
  <c r="BU8" i="17"/>
  <c r="P8" i="17"/>
  <c r="T8" i="17"/>
  <c r="Y9" i="17"/>
  <c r="AV9" i="17"/>
  <c r="AC9" i="17"/>
  <c r="AZ9" i="17"/>
  <c r="BU9" i="17"/>
  <c r="P9" i="17"/>
  <c r="T9" i="17"/>
  <c r="Y10" i="17"/>
  <c r="AV10" i="17"/>
  <c r="AC10" i="17"/>
  <c r="AZ10" i="17"/>
  <c r="BU10" i="17"/>
  <c r="P10" i="17"/>
  <c r="T10" i="17"/>
  <c r="Y11" i="17"/>
  <c r="AV11" i="17"/>
  <c r="AC11" i="17"/>
  <c r="AZ11" i="17"/>
  <c r="BU11" i="17"/>
  <c r="P11" i="17"/>
  <c r="T11" i="17"/>
  <c r="Y12" i="17"/>
  <c r="AV12" i="17"/>
  <c r="AC12" i="17"/>
  <c r="AZ12" i="17"/>
  <c r="BU12" i="17"/>
  <c r="P12" i="17"/>
  <c r="T12" i="17"/>
  <c r="Y13" i="17"/>
  <c r="AV13" i="17"/>
  <c r="AC13" i="17"/>
  <c r="AZ13" i="17"/>
  <c r="BU13" i="17"/>
  <c r="P13" i="17"/>
  <c r="T13" i="17"/>
  <c r="Y14" i="17"/>
  <c r="AV14" i="17"/>
  <c r="AC14" i="17"/>
  <c r="AZ14" i="17"/>
  <c r="BU14" i="17"/>
  <c r="P14" i="17"/>
  <c r="T14" i="17"/>
  <c r="Y15" i="17"/>
  <c r="AV15" i="17"/>
  <c r="AC15" i="17"/>
  <c r="AZ15" i="17"/>
  <c r="BU15" i="17"/>
  <c r="P15" i="17"/>
  <c r="T15" i="17"/>
  <c r="Y16" i="17"/>
  <c r="AV16" i="17"/>
  <c r="AC16" i="17"/>
  <c r="AZ16" i="17"/>
  <c r="BU16" i="17"/>
  <c r="P16" i="17"/>
  <c r="T16" i="17"/>
  <c r="Y17" i="17"/>
  <c r="AV17" i="17"/>
  <c r="AC17" i="17"/>
  <c r="AZ17" i="17"/>
  <c r="BU17" i="17"/>
  <c r="P17" i="17"/>
  <c r="T17" i="17"/>
  <c r="Y18" i="17"/>
  <c r="AV18" i="17"/>
  <c r="AC18" i="17"/>
  <c r="AZ18" i="17"/>
  <c r="BU18" i="17"/>
  <c r="P18" i="17"/>
  <c r="T18" i="17"/>
  <c r="Y19" i="17"/>
  <c r="AV19" i="17"/>
  <c r="AC19" i="17"/>
  <c r="AZ19" i="17"/>
  <c r="BU19" i="17"/>
  <c r="P19" i="17"/>
  <c r="T19" i="17"/>
  <c r="Y20" i="17"/>
  <c r="AV20" i="17"/>
  <c r="AC20" i="17"/>
  <c r="AZ20" i="17"/>
  <c r="BU20" i="17"/>
  <c r="P20" i="17"/>
  <c r="T20" i="17"/>
  <c r="Y21" i="17"/>
  <c r="AV21" i="17"/>
  <c r="AC21" i="17"/>
  <c r="AZ21" i="17"/>
  <c r="BU21" i="17"/>
  <c r="P21" i="17"/>
  <c r="T21" i="17"/>
  <c r="BU26" i="17"/>
  <c r="AH4" i="17"/>
  <c r="BE4" i="17"/>
  <c r="AN4" i="17"/>
  <c r="BI4" i="17"/>
  <c r="CG4" i="17"/>
  <c r="AH5" i="17"/>
  <c r="BE5" i="17"/>
  <c r="AN5" i="17"/>
  <c r="BI5" i="17"/>
  <c r="CG5" i="17"/>
  <c r="AH6" i="17"/>
  <c r="BE6" i="17"/>
  <c r="AN6" i="17"/>
  <c r="BI6" i="17"/>
  <c r="CG6" i="17"/>
  <c r="AH7" i="17"/>
  <c r="BE7" i="17"/>
  <c r="AN7" i="17"/>
  <c r="BI7" i="17"/>
  <c r="CG7" i="17"/>
  <c r="AH8" i="17"/>
  <c r="BE8" i="17"/>
  <c r="AN8" i="17"/>
  <c r="BI8" i="17"/>
  <c r="CG8" i="17"/>
  <c r="AH9" i="17"/>
  <c r="BE9" i="17"/>
  <c r="AN9" i="17"/>
  <c r="BI9" i="17"/>
  <c r="CG9" i="17"/>
  <c r="AH10" i="17"/>
  <c r="BE10" i="17"/>
  <c r="AN10" i="17"/>
  <c r="BI10" i="17"/>
  <c r="CG10" i="17"/>
  <c r="AH11" i="17"/>
  <c r="BE11" i="17"/>
  <c r="AN11" i="17"/>
  <c r="BI11" i="17"/>
  <c r="CG11" i="17"/>
  <c r="AH12" i="17"/>
  <c r="BE12" i="17"/>
  <c r="AN12" i="17"/>
  <c r="BI12" i="17"/>
  <c r="CG12" i="17"/>
  <c r="AH13" i="17"/>
  <c r="BE13" i="17"/>
  <c r="AN13" i="17"/>
  <c r="BI13" i="17"/>
  <c r="CG13" i="17"/>
  <c r="AH14" i="17"/>
  <c r="BE14" i="17"/>
  <c r="AN14" i="17"/>
  <c r="BI14" i="17"/>
  <c r="CG14" i="17"/>
  <c r="AH15" i="17"/>
  <c r="BE15" i="17"/>
  <c r="AN15" i="17"/>
  <c r="BI15" i="17"/>
  <c r="CG15" i="17"/>
  <c r="AH16" i="17"/>
  <c r="BE16" i="17"/>
  <c r="AN16" i="17"/>
  <c r="BI16" i="17"/>
  <c r="CG16" i="17"/>
  <c r="AH17" i="17"/>
  <c r="BE17" i="17"/>
  <c r="AN17" i="17"/>
  <c r="BI17" i="17"/>
  <c r="CG17" i="17"/>
  <c r="AH18" i="17"/>
  <c r="BE18" i="17"/>
  <c r="AN18" i="17"/>
  <c r="BI18" i="17"/>
  <c r="CG18" i="17"/>
  <c r="AH19" i="17"/>
  <c r="BE19" i="17"/>
  <c r="AN19" i="17"/>
  <c r="BI19" i="17"/>
  <c r="CG19" i="17"/>
  <c r="AH20" i="17"/>
  <c r="BE20" i="17"/>
  <c r="AN20" i="17"/>
  <c r="BI20" i="17"/>
  <c r="CG20" i="17"/>
  <c r="AH21" i="17"/>
  <c r="BE21" i="17"/>
  <c r="AN21" i="17"/>
  <c r="BI21" i="17"/>
  <c r="CG21" i="17"/>
  <c r="CG26" i="17"/>
  <c r="O3" i="17"/>
  <c r="S3" i="17"/>
  <c r="X4" i="17"/>
  <c r="AU4" i="17"/>
  <c r="AB4" i="17"/>
  <c r="AY4" i="17"/>
  <c r="BT4" i="17"/>
  <c r="O4" i="17"/>
  <c r="S4" i="17"/>
  <c r="X5" i="17"/>
  <c r="AU5" i="17"/>
  <c r="AB5" i="17"/>
  <c r="AY5" i="17"/>
  <c r="BT5" i="17"/>
  <c r="O5" i="17"/>
  <c r="S5" i="17"/>
  <c r="X6" i="17"/>
  <c r="AU6" i="17"/>
  <c r="AB6" i="17"/>
  <c r="AY6" i="17"/>
  <c r="BT6" i="17"/>
  <c r="O6" i="17"/>
  <c r="S6" i="17"/>
  <c r="X7" i="17"/>
  <c r="AU7" i="17"/>
  <c r="AB7" i="17"/>
  <c r="AY7" i="17"/>
  <c r="BT7" i="17"/>
  <c r="O7" i="17"/>
  <c r="S7" i="17"/>
  <c r="X8" i="17"/>
  <c r="AU8" i="17"/>
  <c r="AB8" i="17"/>
  <c r="AY8" i="17"/>
  <c r="BT8" i="17"/>
  <c r="O8" i="17"/>
  <c r="S8" i="17"/>
  <c r="X9" i="17"/>
  <c r="AU9" i="17"/>
  <c r="AB9" i="17"/>
  <c r="AY9" i="17"/>
  <c r="BT9" i="17"/>
  <c r="O9" i="17"/>
  <c r="S9" i="17"/>
  <c r="X10" i="17"/>
  <c r="AU10" i="17"/>
  <c r="AB10" i="17"/>
  <c r="AY10" i="17"/>
  <c r="BT10" i="17"/>
  <c r="O10" i="17"/>
  <c r="S10" i="17"/>
  <c r="X11" i="17"/>
  <c r="AU11" i="17"/>
  <c r="AB11" i="17"/>
  <c r="AY11" i="17"/>
  <c r="BT11" i="17"/>
  <c r="O11" i="17"/>
  <c r="S11" i="17"/>
  <c r="X12" i="17"/>
  <c r="AU12" i="17"/>
  <c r="AB12" i="17"/>
  <c r="AY12" i="17"/>
  <c r="BT12" i="17"/>
  <c r="O12" i="17"/>
  <c r="S12" i="17"/>
  <c r="X13" i="17"/>
  <c r="AU13" i="17"/>
  <c r="AB13" i="17"/>
  <c r="AY13" i="17"/>
  <c r="BT13" i="17"/>
  <c r="O13" i="17"/>
  <c r="S13" i="17"/>
  <c r="X14" i="17"/>
  <c r="AU14" i="17"/>
  <c r="AB14" i="17"/>
  <c r="AY14" i="17"/>
  <c r="BT14" i="17"/>
  <c r="O14" i="17"/>
  <c r="S14" i="17"/>
  <c r="X15" i="17"/>
  <c r="AU15" i="17"/>
  <c r="AB15" i="17"/>
  <c r="AY15" i="17"/>
  <c r="BT15" i="17"/>
  <c r="O15" i="17"/>
  <c r="S15" i="17"/>
  <c r="X16" i="17"/>
  <c r="AU16" i="17"/>
  <c r="AB16" i="17"/>
  <c r="AY16" i="17"/>
  <c r="BT16" i="17"/>
  <c r="O16" i="17"/>
  <c r="S16" i="17"/>
  <c r="X17" i="17"/>
  <c r="AU17" i="17"/>
  <c r="AB17" i="17"/>
  <c r="AY17" i="17"/>
  <c r="BT17" i="17"/>
  <c r="O17" i="17"/>
  <c r="S17" i="17"/>
  <c r="X18" i="17"/>
  <c r="AU18" i="17"/>
  <c r="AB18" i="17"/>
  <c r="AY18" i="17"/>
  <c r="BT18" i="17"/>
  <c r="O18" i="17"/>
  <c r="S18" i="17"/>
  <c r="X19" i="17"/>
  <c r="AU19" i="17"/>
  <c r="AB19" i="17"/>
  <c r="AY19" i="17"/>
  <c r="BT19" i="17"/>
  <c r="O19" i="17"/>
  <c r="S19" i="17"/>
  <c r="X20" i="17"/>
  <c r="AU20" i="17"/>
  <c r="AB20" i="17"/>
  <c r="AY20" i="17"/>
  <c r="BT20" i="17"/>
  <c r="O20" i="17"/>
  <c r="S20" i="17"/>
  <c r="X21" i="17"/>
  <c r="AU21" i="17"/>
  <c r="AB21" i="17"/>
  <c r="AY21" i="17"/>
  <c r="BT21" i="17"/>
  <c r="O21" i="17"/>
  <c r="S21" i="17"/>
  <c r="BT26" i="17"/>
  <c r="AG4" i="17"/>
  <c r="BD4" i="17"/>
  <c r="AM4" i="17"/>
  <c r="BH4" i="17"/>
  <c r="CF4" i="17"/>
  <c r="AG5" i="17"/>
  <c r="BD5" i="17"/>
  <c r="AM5" i="17"/>
  <c r="BH5" i="17"/>
  <c r="CF5" i="17"/>
  <c r="AG6" i="17"/>
  <c r="BD6" i="17"/>
  <c r="AM6" i="17"/>
  <c r="BH6" i="17"/>
  <c r="CF6" i="17"/>
  <c r="AG7" i="17"/>
  <c r="BD7" i="17"/>
  <c r="AM7" i="17"/>
  <c r="BH7" i="17"/>
  <c r="CF7" i="17"/>
  <c r="AG8" i="17"/>
  <c r="BD8" i="17"/>
  <c r="AM8" i="17"/>
  <c r="BH8" i="17"/>
  <c r="CF8" i="17"/>
  <c r="AG9" i="17"/>
  <c r="BD9" i="17"/>
  <c r="AM9" i="17"/>
  <c r="BH9" i="17"/>
  <c r="CF9" i="17"/>
  <c r="AG10" i="17"/>
  <c r="BD10" i="17"/>
  <c r="AM10" i="17"/>
  <c r="BH10" i="17"/>
  <c r="CF10" i="17"/>
  <c r="AG11" i="17"/>
  <c r="BD11" i="17"/>
  <c r="AM11" i="17"/>
  <c r="BH11" i="17"/>
  <c r="CF11" i="17"/>
  <c r="AG12" i="17"/>
  <c r="BD12" i="17"/>
  <c r="AM12" i="17"/>
  <c r="BH12" i="17"/>
  <c r="CF12" i="17"/>
  <c r="AG13" i="17"/>
  <c r="BD13" i="17"/>
  <c r="AM13" i="17"/>
  <c r="BH13" i="17"/>
  <c r="CF13" i="17"/>
  <c r="AG14" i="17"/>
  <c r="BD14" i="17"/>
  <c r="AM14" i="17"/>
  <c r="BH14" i="17"/>
  <c r="CF14" i="17"/>
  <c r="AG15" i="17"/>
  <c r="BD15" i="17"/>
  <c r="AM15" i="17"/>
  <c r="BH15" i="17"/>
  <c r="CF15" i="17"/>
  <c r="AG16" i="17"/>
  <c r="BD16" i="17"/>
  <c r="AM16" i="17"/>
  <c r="BH16" i="17"/>
  <c r="CF16" i="17"/>
  <c r="AG17" i="17"/>
  <c r="BD17" i="17"/>
  <c r="AM17" i="17"/>
  <c r="BH17" i="17"/>
  <c r="CF17" i="17"/>
  <c r="AG18" i="17"/>
  <c r="BD18" i="17"/>
  <c r="AM18" i="17"/>
  <c r="BH18" i="17"/>
  <c r="CF18" i="17"/>
  <c r="AG19" i="17"/>
  <c r="BD19" i="17"/>
  <c r="AM19" i="17"/>
  <c r="BH19" i="17"/>
  <c r="CF19" i="17"/>
  <c r="AG20" i="17"/>
  <c r="BD20" i="17"/>
  <c r="AM20" i="17"/>
  <c r="BH20" i="17"/>
  <c r="CF20" i="17"/>
  <c r="AG21" i="17"/>
  <c r="BD21" i="17"/>
  <c r="AM21" i="17"/>
  <c r="BH21" i="17"/>
  <c r="CF21" i="17"/>
  <c r="CF26" i="17"/>
  <c r="BS4" i="17"/>
  <c r="BS5" i="17"/>
  <c r="BS6" i="17"/>
  <c r="BS7" i="17"/>
  <c r="BS8" i="17"/>
  <c r="BS9" i="17"/>
  <c r="BS10" i="17"/>
  <c r="BS11" i="17"/>
  <c r="BS12" i="17"/>
  <c r="BS13" i="17"/>
  <c r="BS14" i="17"/>
  <c r="BS15" i="17"/>
  <c r="BS16" i="17"/>
  <c r="BS17" i="17"/>
  <c r="BS18" i="17"/>
  <c r="BS19" i="17"/>
  <c r="BS20" i="17"/>
  <c r="BS21" i="17"/>
  <c r="BS26" i="17"/>
  <c r="CE4" i="17"/>
  <c r="CE5" i="17"/>
  <c r="CE6" i="17"/>
  <c r="CE7" i="17"/>
  <c r="CE8" i="17"/>
  <c r="CE9" i="17"/>
  <c r="CE10" i="17"/>
  <c r="CE11" i="17"/>
  <c r="CE12" i="17"/>
  <c r="CE13" i="17"/>
  <c r="CE14" i="17"/>
  <c r="CE15" i="17"/>
  <c r="CE16" i="17"/>
  <c r="CE17" i="17"/>
  <c r="CE18" i="17"/>
  <c r="CE19" i="17"/>
  <c r="CE20" i="17"/>
  <c r="CE21" i="17"/>
  <c r="CE26" i="17"/>
  <c r="BQ4" i="17"/>
  <c r="BQ5" i="17"/>
  <c r="BQ6" i="17"/>
  <c r="BQ7" i="17"/>
  <c r="BQ8" i="17"/>
  <c r="BQ9" i="17"/>
  <c r="BQ10" i="17"/>
  <c r="BQ11" i="17"/>
  <c r="BQ12" i="17"/>
  <c r="BQ13" i="17"/>
  <c r="BQ14" i="17"/>
  <c r="BQ15" i="17"/>
  <c r="BQ16" i="17"/>
  <c r="BQ17" i="17"/>
  <c r="BQ18" i="17"/>
  <c r="BQ19" i="17"/>
  <c r="BQ20" i="17"/>
  <c r="BQ21" i="17"/>
  <c r="BQ26" i="17"/>
  <c r="CC4" i="17"/>
  <c r="CC5" i="17"/>
  <c r="CC6" i="17"/>
  <c r="CC7" i="17"/>
  <c r="CC8" i="17"/>
  <c r="CC9" i="17"/>
  <c r="CC10" i="17"/>
  <c r="CC11" i="17"/>
  <c r="CC12" i="17"/>
  <c r="CC13" i="17"/>
  <c r="CC14" i="17"/>
  <c r="CC15" i="17"/>
  <c r="CC16" i="17"/>
  <c r="CC17" i="17"/>
  <c r="CC18" i="17"/>
  <c r="CC19" i="17"/>
  <c r="CC20" i="17"/>
  <c r="CC21" i="17"/>
  <c r="CC26" i="17"/>
  <c r="BP4" i="17"/>
  <c r="BP5" i="17"/>
  <c r="BP6" i="17"/>
  <c r="BP7" i="17"/>
  <c r="BP8" i="17"/>
  <c r="BP9" i="17"/>
  <c r="BP10" i="17"/>
  <c r="BP11" i="17"/>
  <c r="BP12" i="17"/>
  <c r="BP13" i="17"/>
  <c r="BP14" i="17"/>
  <c r="BP15" i="17"/>
  <c r="BP16" i="17"/>
  <c r="BP17" i="17"/>
  <c r="BP18" i="17"/>
  <c r="BP19" i="17"/>
  <c r="BP20" i="17"/>
  <c r="BP21" i="17"/>
  <c r="BP26" i="17"/>
  <c r="CB4" i="17"/>
  <c r="CB5" i="17"/>
  <c r="CB6" i="17"/>
  <c r="CB7" i="17"/>
  <c r="CB8" i="17"/>
  <c r="CB9" i="17"/>
  <c r="CB10" i="17"/>
  <c r="CB11" i="17"/>
  <c r="CB12" i="17"/>
  <c r="CB13" i="17"/>
  <c r="CB14" i="17"/>
  <c r="CB15" i="17"/>
  <c r="CB16" i="17"/>
  <c r="CB17" i="17"/>
  <c r="CB18" i="17"/>
  <c r="CB19" i="17"/>
  <c r="CB20" i="17"/>
  <c r="CB21" i="17"/>
  <c r="CB26" i="17"/>
  <c r="BO4" i="17"/>
  <c r="BO5" i="17"/>
  <c r="BO6" i="17"/>
  <c r="BO7" i="17"/>
  <c r="BO8" i="17"/>
  <c r="BO9" i="17"/>
  <c r="BO10" i="17"/>
  <c r="BO11" i="17"/>
  <c r="BO12" i="17"/>
  <c r="BO13" i="17"/>
  <c r="BO14" i="17"/>
  <c r="BO15" i="17"/>
  <c r="BO16" i="17"/>
  <c r="BO17" i="17"/>
  <c r="BO18" i="17"/>
  <c r="BO19" i="17"/>
  <c r="BO20" i="17"/>
  <c r="BO21" i="17"/>
  <c r="BO26" i="17"/>
  <c r="CA4" i="17"/>
  <c r="CA5" i="17"/>
  <c r="CA6" i="17"/>
  <c r="CA7" i="17"/>
  <c r="CA8" i="17"/>
  <c r="CA9" i="17"/>
  <c r="CA10" i="17"/>
  <c r="CA11" i="17"/>
  <c r="CA12" i="17"/>
  <c r="CA13" i="17"/>
  <c r="CA14" i="17"/>
  <c r="CA15" i="17"/>
  <c r="CA16" i="17"/>
  <c r="CA17" i="17"/>
  <c r="CA18" i="17"/>
  <c r="CA19" i="17"/>
  <c r="CA20" i="17"/>
  <c r="CA21" i="17"/>
  <c r="CA26" i="17"/>
  <c r="BN4" i="17"/>
  <c r="BN5" i="17"/>
  <c r="BN6" i="17"/>
  <c r="BN7" i="17"/>
  <c r="BN8" i="17"/>
  <c r="BN9" i="17"/>
  <c r="BN10" i="17"/>
  <c r="BN11" i="17"/>
  <c r="BN12" i="17"/>
  <c r="BN13" i="17"/>
  <c r="BN14" i="17"/>
  <c r="BN15" i="17"/>
  <c r="BN16" i="17"/>
  <c r="BN17" i="17"/>
  <c r="BN18" i="17"/>
  <c r="BN19" i="17"/>
  <c r="BN20" i="17"/>
  <c r="BN21" i="17"/>
  <c r="BN26" i="17"/>
  <c r="BZ4" i="17"/>
  <c r="BZ5" i="17"/>
  <c r="BZ6" i="17"/>
  <c r="BZ7" i="17"/>
  <c r="BZ8" i="17"/>
  <c r="BZ9" i="17"/>
  <c r="BZ10" i="17"/>
  <c r="BZ11" i="17"/>
  <c r="BZ12" i="17"/>
  <c r="BZ13" i="17"/>
  <c r="BZ14" i="17"/>
  <c r="BZ15" i="17"/>
  <c r="BZ16" i="17"/>
  <c r="BZ17" i="17"/>
  <c r="BZ18" i="17"/>
  <c r="BZ19" i="17"/>
  <c r="BZ20" i="17"/>
  <c r="BZ21" i="17"/>
  <c r="BZ26" i="17"/>
  <c r="BM4" i="17"/>
  <c r="BM5" i="17"/>
  <c r="BM6" i="17"/>
  <c r="BM7" i="17"/>
  <c r="BM8" i="17"/>
  <c r="BM9" i="17"/>
  <c r="BM10" i="17"/>
  <c r="BM11" i="17"/>
  <c r="BM12" i="17"/>
  <c r="BM13" i="17"/>
  <c r="BM14" i="17"/>
  <c r="BM15" i="17"/>
  <c r="BM16" i="17"/>
  <c r="BM17" i="17"/>
  <c r="BM18" i="17"/>
  <c r="BM19" i="17"/>
  <c r="BM20" i="17"/>
  <c r="BM21" i="17"/>
  <c r="BM26" i="17"/>
  <c r="BY4" i="17"/>
  <c r="BY5" i="17"/>
  <c r="BY6" i="17"/>
  <c r="BY7" i="17"/>
  <c r="BY8" i="17"/>
  <c r="BY9" i="17"/>
  <c r="BY10" i="17"/>
  <c r="BY11" i="17"/>
  <c r="BY12" i="17"/>
  <c r="BY13" i="17"/>
  <c r="BY14" i="17"/>
  <c r="BY15" i="17"/>
  <c r="BY16" i="17"/>
  <c r="BY17" i="17"/>
  <c r="BY18" i="17"/>
  <c r="BY19" i="17"/>
  <c r="BY20" i="17"/>
  <c r="BY21" i="17"/>
  <c r="BY26" i="17"/>
  <c r="AF22" i="3"/>
  <c r="CC18" i="8"/>
  <c r="HL20" i="8"/>
  <c r="HL18" i="8"/>
  <c r="HJ18" i="8"/>
  <c r="HI18" i="8"/>
  <c r="HG18" i="8"/>
  <c r="HF18" i="8"/>
  <c r="HC20" i="8"/>
  <c r="HB20" i="8"/>
  <c r="HA20" i="8"/>
  <c r="GZ20" i="8"/>
  <c r="GY20" i="8"/>
  <c r="HC18" i="8"/>
  <c r="HB18" i="8"/>
  <c r="HA18" i="8"/>
  <c r="GZ18" i="8"/>
  <c r="GY18" i="8"/>
  <c r="GW20" i="8"/>
  <c r="GV20" i="8"/>
  <c r="GU20" i="8"/>
  <c r="GT20" i="8"/>
  <c r="GS20" i="8"/>
  <c r="GR20" i="8"/>
  <c r="GQ20" i="8"/>
  <c r="GP20" i="8"/>
  <c r="GO20" i="8"/>
  <c r="GN20" i="8"/>
  <c r="GM20" i="8"/>
  <c r="GW18" i="8"/>
  <c r="GV18" i="8"/>
  <c r="GU18" i="8"/>
  <c r="GT18" i="8"/>
  <c r="GS18" i="8"/>
  <c r="GR18" i="8"/>
  <c r="GQ18" i="8"/>
  <c r="GP18" i="8"/>
  <c r="GO18" i="8"/>
  <c r="GN18" i="8"/>
  <c r="GM18" i="8"/>
  <c r="GL18" i="8"/>
  <c r="GK18" i="8"/>
  <c r="GJ18" i="8"/>
  <c r="GI18" i="8"/>
  <c r="GH18" i="8"/>
  <c r="GG18" i="8"/>
  <c r="GF18" i="8"/>
  <c r="GE18" i="8"/>
  <c r="GD18" i="8"/>
  <c r="GC18" i="8"/>
  <c r="GB18" i="8"/>
  <c r="FZ20" i="8"/>
  <c r="FY20" i="8"/>
  <c r="FX20" i="8"/>
  <c r="FW20" i="8"/>
  <c r="FV20" i="8"/>
  <c r="FZ18" i="8"/>
  <c r="FY18" i="8"/>
  <c r="FX18" i="8"/>
  <c r="FW18" i="8"/>
  <c r="FV18" i="8"/>
  <c r="FT20" i="8"/>
  <c r="FS20" i="8"/>
  <c r="FR20" i="8"/>
  <c r="FQ20" i="8"/>
  <c r="FP20" i="8"/>
  <c r="FO20" i="8"/>
  <c r="FN20" i="8"/>
  <c r="FM20" i="8"/>
  <c r="FL20" i="8"/>
  <c r="FK20" i="8"/>
  <c r="FJ20" i="8"/>
  <c r="FT18" i="8"/>
  <c r="FS18" i="8"/>
  <c r="FR18" i="8"/>
  <c r="FQ18" i="8"/>
  <c r="FP18" i="8"/>
  <c r="FO18" i="8"/>
  <c r="FN18" i="8"/>
  <c r="FM18" i="8"/>
  <c r="FL18" i="8"/>
  <c r="FK18" i="8"/>
  <c r="FJ18" i="8"/>
  <c r="FI18" i="8"/>
  <c r="FH18" i="8"/>
  <c r="FG18" i="8"/>
  <c r="FF18" i="8"/>
  <c r="FE18" i="8"/>
  <c r="EY18" i="8"/>
  <c r="FD18" i="8"/>
  <c r="FC18" i="8"/>
  <c r="FB18" i="8"/>
  <c r="FA18" i="8"/>
  <c r="EZ18" i="8"/>
  <c r="EW20" i="8"/>
  <c r="EV20" i="8"/>
  <c r="EU20" i="8"/>
  <c r="ET20" i="8"/>
  <c r="ES20" i="8"/>
  <c r="EW18" i="8"/>
  <c r="EV18" i="8"/>
  <c r="EU18" i="8"/>
  <c r="ET18" i="8"/>
  <c r="ES18" i="8"/>
  <c r="EQ20" i="8"/>
  <c r="EP20" i="8"/>
  <c r="EO20" i="8"/>
  <c r="EN20" i="8"/>
  <c r="EM20" i="8"/>
  <c r="EL20" i="8"/>
  <c r="EK20" i="8"/>
  <c r="EJ20" i="8"/>
  <c r="EI20" i="8"/>
  <c r="EH20" i="8"/>
  <c r="EG20" i="8"/>
  <c r="EQ18" i="8"/>
  <c r="EP18" i="8"/>
  <c r="EO18" i="8"/>
  <c r="EN18" i="8"/>
  <c r="EM18" i="8"/>
  <c r="EL18" i="8"/>
  <c r="EL16" i="8"/>
  <c r="EK18" i="8"/>
  <c r="EJ18" i="8"/>
  <c r="EI18" i="8"/>
  <c r="EH18" i="8"/>
  <c r="EG18" i="8"/>
  <c r="EF18" i="8"/>
  <c r="EE18" i="8"/>
  <c r="ED18" i="8"/>
  <c r="EC18" i="8"/>
  <c r="DV18" i="8"/>
  <c r="EB18" i="8"/>
  <c r="EA18" i="8"/>
  <c r="DZ18" i="8"/>
  <c r="DY18" i="8"/>
  <c r="DX18" i="8"/>
  <c r="DT20" i="8"/>
  <c r="DS20" i="8"/>
  <c r="DR20" i="8"/>
  <c r="DQ20" i="8"/>
  <c r="DP20" i="8"/>
  <c r="DT18" i="8"/>
  <c r="DS18" i="8"/>
  <c r="DR18" i="8"/>
  <c r="DQ18" i="8"/>
  <c r="DP18" i="8"/>
  <c r="DN20" i="8"/>
  <c r="DM20" i="8"/>
  <c r="DL20" i="8"/>
  <c r="DK20" i="8"/>
  <c r="DJ20" i="8"/>
  <c r="DI20" i="8"/>
  <c r="DH20" i="8"/>
  <c r="DG20" i="8"/>
  <c r="DF20" i="8"/>
  <c r="DE20" i="8"/>
  <c r="DN18" i="8"/>
  <c r="DM18" i="8"/>
  <c r="DL18" i="8"/>
  <c r="DK18" i="8"/>
  <c r="DJ18" i="8"/>
  <c r="DI18" i="8"/>
  <c r="DH18" i="8"/>
  <c r="DG18" i="8"/>
  <c r="DF18" i="8"/>
  <c r="DE18" i="8"/>
  <c r="CV18" i="8"/>
  <c r="CW18" i="8"/>
  <c r="CX18" i="8"/>
  <c r="CY18" i="8"/>
  <c r="CZ18" i="8"/>
  <c r="DA18" i="8"/>
  <c r="DB18" i="8"/>
  <c r="DC18" i="8"/>
  <c r="DD18" i="8"/>
  <c r="CU18" i="8"/>
  <c r="CS20" i="8"/>
  <c r="CR20" i="8"/>
  <c r="CQ20" i="8"/>
  <c r="CP20" i="8"/>
  <c r="CO18" i="8"/>
  <c r="CO20" i="8"/>
  <c r="CS18" i="8"/>
  <c r="CR18" i="8"/>
  <c r="CQ18" i="8"/>
  <c r="CP18" i="8"/>
  <c r="CM20" i="8"/>
  <c r="CL20" i="8"/>
  <c r="CK20" i="8"/>
  <c r="CJ20" i="8"/>
  <c r="CI20" i="8"/>
  <c r="CH20" i="8"/>
  <c r="CG20" i="8"/>
  <c r="CF20" i="8"/>
  <c r="CE20" i="8"/>
  <c r="CD20" i="8"/>
  <c r="CM18" i="8"/>
  <c r="CL18" i="8"/>
  <c r="CK18" i="8"/>
  <c r="CJ18" i="8"/>
  <c r="CI18" i="8"/>
  <c r="CH18" i="8"/>
  <c r="CG18" i="8"/>
  <c r="CF18" i="8"/>
  <c r="CE18" i="8"/>
  <c r="CD18" i="8"/>
  <c r="CC20" i="8"/>
  <c r="BX18" i="8"/>
  <c r="CB18" i="8"/>
  <c r="CB16" i="8"/>
  <c r="CA18" i="8"/>
  <c r="BZ18" i="8"/>
  <c r="BY18" i="8"/>
  <c r="BW18" i="8"/>
  <c r="BV18" i="8"/>
  <c r="BU18" i="8"/>
  <c r="BR18" i="8"/>
  <c r="BT18" i="8"/>
  <c r="AG24" i="3"/>
  <c r="AH22" i="3"/>
  <c r="AH24" i="3"/>
  <c r="AI24" i="3"/>
  <c r="AJ22" i="3"/>
  <c r="AJ24" i="3"/>
  <c r="AF24" i="3"/>
  <c r="AI22" i="3"/>
  <c r="AG22" i="3"/>
  <c r="AO24" i="7"/>
  <c r="AN24" i="7"/>
  <c r="AM24" i="7"/>
  <c r="AL24" i="7"/>
  <c r="AK24" i="7"/>
  <c r="AO22" i="7"/>
  <c r="AN22" i="7"/>
  <c r="AM22" i="7"/>
  <c r="AL22" i="7"/>
  <c r="AK22" i="7"/>
  <c r="AA24" i="7"/>
  <c r="AB24" i="7"/>
  <c r="AC24" i="7"/>
  <c r="AD24" i="7"/>
  <c r="AE24" i="7"/>
  <c r="AF24" i="7"/>
  <c r="AG24" i="7"/>
  <c r="AH24" i="7"/>
  <c r="AI24" i="7"/>
  <c r="Z24" i="7"/>
  <c r="AI22" i="7"/>
  <c r="AH22" i="7"/>
  <c r="AG22" i="7"/>
  <c r="AF22" i="7"/>
  <c r="AE22" i="7"/>
  <c r="AD22" i="7"/>
  <c r="AC22" i="7"/>
  <c r="AB22" i="7"/>
  <c r="AA22" i="7"/>
  <c r="Z22" i="7"/>
  <c r="V22" i="7"/>
  <c r="U22" i="7"/>
  <c r="T22" i="7"/>
  <c r="S22" i="7"/>
  <c r="R22" i="7"/>
  <c r="Q22" i="7"/>
  <c r="P22" i="7"/>
  <c r="O22" i="7"/>
  <c r="N22" i="7"/>
  <c r="M22" i="7"/>
  <c r="K22" i="7"/>
  <c r="J22" i="7"/>
  <c r="I22" i="7"/>
  <c r="H22" i="7"/>
  <c r="G22" i="7"/>
  <c r="F22" i="7"/>
  <c r="E22" i="7"/>
  <c r="D22" i="7"/>
  <c r="C22" i="7"/>
  <c r="B22" i="7"/>
  <c r="J24" i="6"/>
  <c r="I24" i="6"/>
  <c r="H24" i="6"/>
  <c r="J22" i="6"/>
  <c r="I22" i="6"/>
  <c r="H22" i="6"/>
  <c r="G22" i="6"/>
  <c r="F22" i="6"/>
  <c r="D22" i="6"/>
  <c r="BG24" i="6"/>
  <c r="BG22" i="6"/>
  <c r="BF22" i="6"/>
  <c r="BE22" i="6"/>
  <c r="BC22" i="6"/>
  <c r="BB24" i="6"/>
  <c r="BA24" i="6"/>
  <c r="AZ24" i="6"/>
  <c r="BB22" i="6"/>
  <c r="BA22" i="6"/>
  <c r="AZ22" i="6"/>
  <c r="AY22" i="6"/>
  <c r="AX22" i="6"/>
  <c r="AW22" i="6"/>
  <c r="E22" i="6"/>
  <c r="AV22" i="6"/>
  <c r="AS22" i="6"/>
  <c r="AR22" i="6"/>
  <c r="AQ24" i="6"/>
  <c r="AP24" i="6"/>
  <c r="AO24" i="6"/>
  <c r="AQ22" i="6"/>
  <c r="AP22" i="6"/>
  <c r="AO22" i="6"/>
  <c r="AN22" i="6"/>
  <c r="AM22" i="6"/>
  <c r="AL22" i="6"/>
  <c r="AK22" i="6"/>
  <c r="AH22" i="6"/>
  <c r="AG22" i="6"/>
  <c r="AF24" i="6"/>
  <c r="AE24" i="6"/>
  <c r="AD24" i="6"/>
  <c r="AF22" i="6"/>
  <c r="AE22" i="6"/>
  <c r="AD22" i="6"/>
  <c r="AC22" i="6"/>
  <c r="AB22" i="6"/>
  <c r="AA22" i="6"/>
  <c r="Z22" i="6"/>
  <c r="W22" i="6"/>
  <c r="W21" i="6"/>
  <c r="V22" i="6"/>
  <c r="U24" i="6"/>
  <c r="T24" i="6"/>
  <c r="S24" i="6"/>
  <c r="U22" i="6"/>
  <c r="T22" i="6"/>
  <c r="S22" i="6"/>
  <c r="R22" i="6"/>
  <c r="Q22" i="6"/>
  <c r="P22" i="6"/>
  <c r="O22" i="6"/>
  <c r="L22" i="6"/>
  <c r="L21" i="6"/>
  <c r="K22" i="6"/>
  <c r="G20" i="7"/>
  <c r="P21" i="6"/>
  <c r="AA21" i="6"/>
  <c r="E21" i="6"/>
  <c r="G21" i="7"/>
  <c r="F20" i="7"/>
  <c r="F21" i="7"/>
  <c r="E20" i="7"/>
  <c r="E21" i="7"/>
  <c r="D20" i="7"/>
  <c r="D21" i="7"/>
  <c r="C20" i="7"/>
  <c r="C21" i="7"/>
  <c r="BE20" i="6"/>
  <c r="D20" i="6"/>
  <c r="B20" i="7"/>
  <c r="BE21" i="6"/>
  <c r="D21" i="6"/>
  <c r="B21" i="7"/>
  <c r="AD24" i="3"/>
  <c r="AC24" i="3"/>
  <c r="AB24" i="3"/>
  <c r="AA24" i="3"/>
  <c r="Z24" i="3"/>
  <c r="AD22" i="3"/>
  <c r="AC22" i="3"/>
  <c r="AB22" i="3"/>
  <c r="AA22" i="3"/>
  <c r="Z22" i="3"/>
  <c r="P24" i="3"/>
  <c r="Q24" i="3"/>
  <c r="R24" i="3"/>
  <c r="S24" i="3"/>
  <c r="T24" i="3"/>
  <c r="U24" i="3"/>
  <c r="V24" i="3"/>
  <c r="W24" i="3"/>
  <c r="X24" i="3"/>
  <c r="O24" i="3"/>
  <c r="X22" i="3"/>
  <c r="W22" i="3"/>
  <c r="V22" i="3"/>
  <c r="U22" i="3"/>
  <c r="T22" i="3"/>
  <c r="S22" i="3"/>
  <c r="R22" i="3"/>
  <c r="Q22" i="3"/>
  <c r="P22" i="3"/>
  <c r="O22" i="3"/>
  <c r="K22" i="3"/>
  <c r="K21" i="3"/>
  <c r="J22" i="3"/>
  <c r="I22" i="3"/>
  <c r="H22" i="3"/>
  <c r="G22" i="3"/>
  <c r="B22" i="3"/>
  <c r="F22" i="3"/>
  <c r="E22" i="3"/>
  <c r="D22" i="3"/>
  <c r="C22" i="3"/>
  <c r="G22" i="1"/>
  <c r="B22" i="1"/>
  <c r="DW18" i="8"/>
  <c r="BS18" i="8"/>
  <c r="AS5" i="6"/>
  <c r="AW5" i="6"/>
  <c r="K5" i="7"/>
  <c r="V5" i="7"/>
  <c r="X5" i="7"/>
  <c r="AI5" i="7"/>
  <c r="AS6" i="6"/>
  <c r="AW6" i="6"/>
  <c r="K6" i="7"/>
  <c r="V6" i="7"/>
  <c r="X6" i="7"/>
  <c r="AI6" i="7"/>
  <c r="AS7" i="6"/>
  <c r="AW7" i="6"/>
  <c r="K7" i="7"/>
  <c r="V7" i="7"/>
  <c r="X7" i="7"/>
  <c r="AI7" i="7"/>
  <c r="AS8" i="6"/>
  <c r="AW8" i="6"/>
  <c r="K8" i="7"/>
  <c r="V8" i="7"/>
  <c r="X8" i="7"/>
  <c r="AI8" i="7"/>
  <c r="AS9" i="6"/>
  <c r="AW9" i="6"/>
  <c r="K9" i="7"/>
  <c r="V9" i="7"/>
  <c r="X9" i="7"/>
  <c r="AI9" i="7"/>
  <c r="AS10" i="6"/>
  <c r="AW10" i="6"/>
  <c r="K10" i="7"/>
  <c r="V10" i="7"/>
  <c r="X10" i="7"/>
  <c r="AI10" i="7"/>
  <c r="AS11" i="6"/>
  <c r="AW11" i="6"/>
  <c r="K11" i="7"/>
  <c r="V11" i="7"/>
  <c r="X11" i="7"/>
  <c r="AI11" i="7"/>
  <c r="AS12" i="6"/>
  <c r="AW12" i="6"/>
  <c r="K12" i="7"/>
  <c r="V12" i="7"/>
  <c r="X12" i="7"/>
  <c r="AI12" i="7"/>
  <c r="AS13" i="6"/>
  <c r="AW13" i="6"/>
  <c r="K13" i="7"/>
  <c r="V13" i="7"/>
  <c r="X13" i="7"/>
  <c r="AI13" i="7"/>
  <c r="AS14" i="6"/>
  <c r="AW14" i="6"/>
  <c r="K14" i="7"/>
  <c r="V14" i="7"/>
  <c r="X14" i="7"/>
  <c r="AI14" i="7"/>
  <c r="AS15" i="6"/>
  <c r="AW15" i="6"/>
  <c r="K15" i="7"/>
  <c r="V15" i="7"/>
  <c r="X15" i="7"/>
  <c r="AI15" i="7"/>
  <c r="AS16" i="6"/>
  <c r="AW16" i="6"/>
  <c r="K16" i="7"/>
  <c r="V16" i="7"/>
  <c r="X16" i="7"/>
  <c r="AI16" i="7"/>
  <c r="AS17" i="6"/>
  <c r="AW17" i="6"/>
  <c r="K17" i="7"/>
  <c r="V17" i="7"/>
  <c r="X17" i="7"/>
  <c r="AI17" i="7"/>
  <c r="AS18" i="6"/>
  <c r="AW18" i="6"/>
  <c r="K18" i="7"/>
  <c r="V18" i="7"/>
  <c r="X18" i="7"/>
  <c r="AI18" i="7"/>
  <c r="AS19" i="6"/>
  <c r="AW19" i="6"/>
  <c r="K19" i="7"/>
  <c r="V19" i="7"/>
  <c r="X19" i="7"/>
  <c r="AI19" i="7"/>
  <c r="AS20" i="6"/>
  <c r="AW20" i="6"/>
  <c r="K20" i="7"/>
  <c r="V20" i="7"/>
  <c r="X20" i="7"/>
  <c r="AI20" i="7"/>
  <c r="AS21" i="6"/>
  <c r="AW21" i="6"/>
  <c r="K21" i="7"/>
  <c r="V21" i="7"/>
  <c r="X21" i="7"/>
  <c r="AI21" i="7"/>
  <c r="AS4" i="6"/>
  <c r="AW4" i="6"/>
  <c r="K4" i="7"/>
  <c r="V4" i="7"/>
  <c r="X4" i="7"/>
  <c r="AI4" i="7"/>
  <c r="AH5" i="6"/>
  <c r="AL5" i="6"/>
  <c r="J5" i="7"/>
  <c r="U5" i="7"/>
  <c r="AH5" i="7"/>
  <c r="AH6" i="6"/>
  <c r="AL6" i="6"/>
  <c r="J6" i="7"/>
  <c r="U6" i="7"/>
  <c r="AH6" i="7"/>
  <c r="AH7" i="6"/>
  <c r="AL7" i="6"/>
  <c r="J7" i="7"/>
  <c r="U7" i="7"/>
  <c r="AH7" i="7"/>
  <c r="AH8" i="6"/>
  <c r="AL8" i="6"/>
  <c r="J8" i="7"/>
  <c r="U8" i="7"/>
  <c r="AH8" i="7"/>
  <c r="AH9" i="6"/>
  <c r="AL9" i="6"/>
  <c r="J9" i="7"/>
  <c r="U9" i="7"/>
  <c r="AH9" i="7"/>
  <c r="AH10" i="6"/>
  <c r="AL10" i="6"/>
  <c r="J10" i="7"/>
  <c r="U10" i="7"/>
  <c r="AH10" i="7"/>
  <c r="AH11" i="6"/>
  <c r="AL11" i="6"/>
  <c r="J11" i="7"/>
  <c r="U11" i="7"/>
  <c r="AH11" i="7"/>
  <c r="AH12" i="6"/>
  <c r="AL12" i="6"/>
  <c r="J12" i="7"/>
  <c r="U12" i="7"/>
  <c r="AH12" i="7"/>
  <c r="AH13" i="6"/>
  <c r="AL13" i="6"/>
  <c r="J13" i="7"/>
  <c r="U13" i="7"/>
  <c r="AH13" i="7"/>
  <c r="AH14" i="6"/>
  <c r="AL14" i="6"/>
  <c r="J14" i="7"/>
  <c r="U14" i="7"/>
  <c r="AH14" i="7"/>
  <c r="AH15" i="6"/>
  <c r="AL15" i="6"/>
  <c r="J15" i="7"/>
  <c r="U15" i="7"/>
  <c r="AH15" i="7"/>
  <c r="AH16" i="6"/>
  <c r="AL16" i="6"/>
  <c r="J16" i="7"/>
  <c r="U16" i="7"/>
  <c r="AH16" i="7"/>
  <c r="AH17" i="6"/>
  <c r="AL17" i="6"/>
  <c r="J17" i="7"/>
  <c r="U17" i="7"/>
  <c r="AH17" i="7"/>
  <c r="AH18" i="6"/>
  <c r="AL18" i="6"/>
  <c r="J18" i="7"/>
  <c r="U18" i="7"/>
  <c r="AH18" i="7"/>
  <c r="AH19" i="6"/>
  <c r="AL19" i="6"/>
  <c r="J19" i="7"/>
  <c r="U19" i="7"/>
  <c r="AH19" i="7"/>
  <c r="AH20" i="6"/>
  <c r="AL20" i="6"/>
  <c r="J20" i="7"/>
  <c r="U20" i="7"/>
  <c r="AH20" i="7"/>
  <c r="AH21" i="6"/>
  <c r="AL21" i="6"/>
  <c r="J21" i="7"/>
  <c r="U21" i="7"/>
  <c r="AH21" i="7"/>
  <c r="AH4" i="6"/>
  <c r="AL4" i="6"/>
  <c r="J4" i="7"/>
  <c r="U4" i="7"/>
  <c r="AH4" i="7"/>
  <c r="W5" i="6"/>
  <c r="AA5" i="6"/>
  <c r="I5" i="7"/>
  <c r="T5" i="7"/>
  <c r="AG5" i="7"/>
  <c r="W6" i="6"/>
  <c r="AA6" i="6"/>
  <c r="I6" i="7"/>
  <c r="T6" i="7"/>
  <c r="AG6" i="7"/>
  <c r="W7" i="6"/>
  <c r="AA7" i="6"/>
  <c r="I7" i="7"/>
  <c r="T7" i="7"/>
  <c r="AG7" i="7"/>
  <c r="W8" i="6"/>
  <c r="AA8" i="6"/>
  <c r="I8" i="7"/>
  <c r="T8" i="7"/>
  <c r="AG8" i="7"/>
  <c r="W9" i="6"/>
  <c r="AA9" i="6"/>
  <c r="I9" i="7"/>
  <c r="T9" i="7"/>
  <c r="AG9" i="7"/>
  <c r="W10" i="6"/>
  <c r="AA10" i="6"/>
  <c r="I10" i="7"/>
  <c r="T10" i="7"/>
  <c r="AG10" i="7"/>
  <c r="W11" i="6"/>
  <c r="AA11" i="6"/>
  <c r="I11" i="7"/>
  <c r="T11" i="7"/>
  <c r="AG11" i="7"/>
  <c r="W12" i="6"/>
  <c r="AA12" i="6"/>
  <c r="I12" i="7"/>
  <c r="T12" i="7"/>
  <c r="AG12" i="7"/>
  <c r="W13" i="6"/>
  <c r="AA13" i="6"/>
  <c r="I13" i="7"/>
  <c r="T13" i="7"/>
  <c r="AG13" i="7"/>
  <c r="W14" i="6"/>
  <c r="AA14" i="6"/>
  <c r="I14" i="7"/>
  <c r="T14" i="7"/>
  <c r="AG14" i="7"/>
  <c r="W15" i="6"/>
  <c r="AA15" i="6"/>
  <c r="I15" i="7"/>
  <c r="T15" i="7"/>
  <c r="AG15" i="7"/>
  <c r="W16" i="6"/>
  <c r="AA16" i="6"/>
  <c r="I16" i="7"/>
  <c r="T16" i="7"/>
  <c r="AG16" i="7"/>
  <c r="W17" i="6"/>
  <c r="AA17" i="6"/>
  <c r="I17" i="7"/>
  <c r="T17" i="7"/>
  <c r="AG17" i="7"/>
  <c r="W18" i="6"/>
  <c r="AA18" i="6"/>
  <c r="I18" i="7"/>
  <c r="T18" i="7"/>
  <c r="AG18" i="7"/>
  <c r="W19" i="6"/>
  <c r="AA19" i="6"/>
  <c r="I19" i="7"/>
  <c r="T19" i="7"/>
  <c r="AG19" i="7"/>
  <c r="W20" i="6"/>
  <c r="AA20" i="6"/>
  <c r="I20" i="7"/>
  <c r="T20" i="7"/>
  <c r="AG20" i="7"/>
  <c r="I21" i="7"/>
  <c r="T21" i="7"/>
  <c r="AG21" i="7"/>
  <c r="W4" i="6"/>
  <c r="AA4" i="6"/>
  <c r="I4" i="7"/>
  <c r="T4" i="7"/>
  <c r="AG4" i="7"/>
  <c r="L5" i="6"/>
  <c r="P5" i="6"/>
  <c r="H5" i="7"/>
  <c r="S5" i="7"/>
  <c r="AF5" i="7"/>
  <c r="L6" i="6"/>
  <c r="P6" i="6"/>
  <c r="H6" i="7"/>
  <c r="S6" i="7"/>
  <c r="AF6" i="7"/>
  <c r="L7" i="6"/>
  <c r="P7" i="6"/>
  <c r="H7" i="7"/>
  <c r="S7" i="7"/>
  <c r="AF7" i="7"/>
  <c r="L8" i="6"/>
  <c r="P8" i="6"/>
  <c r="H8" i="7"/>
  <c r="S8" i="7"/>
  <c r="AF8" i="7"/>
  <c r="L9" i="6"/>
  <c r="P9" i="6"/>
  <c r="H9" i="7"/>
  <c r="S9" i="7"/>
  <c r="AF9" i="7"/>
  <c r="L10" i="6"/>
  <c r="P10" i="6"/>
  <c r="H10" i="7"/>
  <c r="S10" i="7"/>
  <c r="AF10" i="7"/>
  <c r="L11" i="6"/>
  <c r="P11" i="6"/>
  <c r="H11" i="7"/>
  <c r="S11" i="7"/>
  <c r="AF11" i="7"/>
  <c r="L12" i="6"/>
  <c r="P12" i="6"/>
  <c r="H12" i="7"/>
  <c r="S12" i="7"/>
  <c r="AF12" i="7"/>
  <c r="L13" i="6"/>
  <c r="P13" i="6"/>
  <c r="H13" i="7"/>
  <c r="S13" i="7"/>
  <c r="AF13" i="7"/>
  <c r="L14" i="6"/>
  <c r="P14" i="6"/>
  <c r="H14" i="7"/>
  <c r="S14" i="7"/>
  <c r="AF14" i="7"/>
  <c r="L15" i="6"/>
  <c r="P15" i="6"/>
  <c r="H15" i="7"/>
  <c r="S15" i="7"/>
  <c r="AF15" i="7"/>
  <c r="L16" i="6"/>
  <c r="P16" i="6"/>
  <c r="H16" i="7"/>
  <c r="S16" i="7"/>
  <c r="AF16" i="7"/>
  <c r="L17" i="6"/>
  <c r="P17" i="6"/>
  <c r="H17" i="7"/>
  <c r="S17" i="7"/>
  <c r="AF17" i="7"/>
  <c r="L18" i="6"/>
  <c r="P18" i="6"/>
  <c r="H18" i="7"/>
  <c r="S18" i="7"/>
  <c r="AF18" i="7"/>
  <c r="L19" i="6"/>
  <c r="P19" i="6"/>
  <c r="H19" i="7"/>
  <c r="S19" i="7"/>
  <c r="AF19" i="7"/>
  <c r="L20" i="6"/>
  <c r="P20" i="6"/>
  <c r="H20" i="7"/>
  <c r="S20" i="7"/>
  <c r="AF20" i="7"/>
  <c r="H21" i="7"/>
  <c r="S21" i="7"/>
  <c r="AF21" i="7"/>
  <c r="L4" i="6"/>
  <c r="P4" i="6"/>
  <c r="H4" i="7"/>
  <c r="S4" i="7"/>
  <c r="AF4" i="7"/>
  <c r="E5" i="6"/>
  <c r="G5" i="7"/>
  <c r="R5" i="7"/>
  <c r="AE5" i="7"/>
  <c r="E6" i="6"/>
  <c r="G6" i="7"/>
  <c r="R6" i="7"/>
  <c r="AE6" i="7"/>
  <c r="E7" i="6"/>
  <c r="G7" i="7"/>
  <c r="R7" i="7"/>
  <c r="AE7" i="7"/>
  <c r="E8" i="6"/>
  <c r="G8" i="7"/>
  <c r="R8" i="7"/>
  <c r="AE8" i="7"/>
  <c r="E9" i="6"/>
  <c r="G9" i="7"/>
  <c r="R9" i="7"/>
  <c r="AE9" i="7"/>
  <c r="E10" i="6"/>
  <c r="G10" i="7"/>
  <c r="R10" i="7"/>
  <c r="AE10" i="7"/>
  <c r="E11" i="6"/>
  <c r="G11" i="7"/>
  <c r="R11" i="7"/>
  <c r="AE11" i="7"/>
  <c r="E12" i="6"/>
  <c r="G12" i="7"/>
  <c r="R12" i="7"/>
  <c r="AE12" i="7"/>
  <c r="E13" i="6"/>
  <c r="G13" i="7"/>
  <c r="R13" i="7"/>
  <c r="AE13" i="7"/>
  <c r="E14" i="6"/>
  <c r="G14" i="7"/>
  <c r="R14" i="7"/>
  <c r="AE14" i="7"/>
  <c r="E15" i="6"/>
  <c r="G15" i="7"/>
  <c r="R15" i="7"/>
  <c r="AE15" i="7"/>
  <c r="E16" i="6"/>
  <c r="G16" i="7"/>
  <c r="R16" i="7"/>
  <c r="AE16" i="7"/>
  <c r="E17" i="6"/>
  <c r="G17" i="7"/>
  <c r="R17" i="7"/>
  <c r="AE17" i="7"/>
  <c r="E18" i="6"/>
  <c r="G18" i="7"/>
  <c r="R18" i="7"/>
  <c r="AE18" i="7"/>
  <c r="E19" i="6"/>
  <c r="G19" i="7"/>
  <c r="R19" i="7"/>
  <c r="AE19" i="7"/>
  <c r="E20" i="6"/>
  <c r="R20" i="7"/>
  <c r="AE20" i="7"/>
  <c r="R21" i="7"/>
  <c r="AE21" i="7"/>
  <c r="E4" i="6"/>
  <c r="G4" i="7"/>
  <c r="R4" i="7"/>
  <c r="AE4" i="7"/>
  <c r="AR5" i="6"/>
  <c r="AV5" i="6"/>
  <c r="F5" i="7"/>
  <c r="Q5" i="7"/>
  <c r="AD5" i="7"/>
  <c r="AR6" i="6"/>
  <c r="AV6" i="6"/>
  <c r="F6" i="7"/>
  <c r="Q6" i="7"/>
  <c r="AD6" i="7"/>
  <c r="AR7" i="6"/>
  <c r="AV7" i="6"/>
  <c r="F7" i="7"/>
  <c r="Q7" i="7"/>
  <c r="AD7" i="7"/>
  <c r="AR8" i="6"/>
  <c r="AV8" i="6"/>
  <c r="F8" i="7"/>
  <c r="Q8" i="7"/>
  <c r="AD8" i="7"/>
  <c r="AR9" i="6"/>
  <c r="AV9" i="6"/>
  <c r="F9" i="7"/>
  <c r="Q9" i="7"/>
  <c r="AD9" i="7"/>
  <c r="AR10" i="6"/>
  <c r="AV10" i="6"/>
  <c r="F10" i="7"/>
  <c r="Q10" i="7"/>
  <c r="AD10" i="7"/>
  <c r="AR11" i="6"/>
  <c r="AV11" i="6"/>
  <c r="F11" i="7"/>
  <c r="Q11" i="7"/>
  <c r="AD11" i="7"/>
  <c r="AR12" i="6"/>
  <c r="AV12" i="6"/>
  <c r="F12" i="7"/>
  <c r="Q12" i="7"/>
  <c r="AD12" i="7"/>
  <c r="AR13" i="6"/>
  <c r="AV13" i="6"/>
  <c r="F13" i="7"/>
  <c r="Q13" i="7"/>
  <c r="AD13" i="7"/>
  <c r="AR14" i="6"/>
  <c r="AV14" i="6"/>
  <c r="F14" i="7"/>
  <c r="Q14" i="7"/>
  <c r="AD14" i="7"/>
  <c r="AR15" i="6"/>
  <c r="AV15" i="6"/>
  <c r="F15" i="7"/>
  <c r="Q15" i="7"/>
  <c r="AD15" i="7"/>
  <c r="AR16" i="6"/>
  <c r="AV16" i="6"/>
  <c r="F16" i="7"/>
  <c r="Q16" i="7"/>
  <c r="AD16" i="7"/>
  <c r="AR17" i="6"/>
  <c r="AV17" i="6"/>
  <c r="F17" i="7"/>
  <c r="Q17" i="7"/>
  <c r="AD17" i="7"/>
  <c r="AR18" i="6"/>
  <c r="AV18" i="6"/>
  <c r="F18" i="7"/>
  <c r="Q18" i="7"/>
  <c r="AD18" i="7"/>
  <c r="AR19" i="6"/>
  <c r="AV19" i="6"/>
  <c r="F19" i="7"/>
  <c r="Q19" i="7"/>
  <c r="AD19" i="7"/>
  <c r="AR20" i="6"/>
  <c r="AV20" i="6"/>
  <c r="Q20" i="7"/>
  <c r="AD20" i="7"/>
  <c r="AR21" i="6"/>
  <c r="AV21" i="6"/>
  <c r="Q21" i="7"/>
  <c r="AD21" i="7"/>
  <c r="AR4" i="6"/>
  <c r="AV4" i="6"/>
  <c r="F4" i="7"/>
  <c r="Q4" i="7"/>
  <c r="AD4" i="7"/>
  <c r="AG5" i="6"/>
  <c r="AK5" i="6"/>
  <c r="E5" i="7"/>
  <c r="P5" i="7"/>
  <c r="AC5" i="7"/>
  <c r="AG6" i="6"/>
  <c r="AK6" i="6"/>
  <c r="E6" i="7"/>
  <c r="P6" i="7"/>
  <c r="AC6" i="7"/>
  <c r="AG7" i="6"/>
  <c r="AK7" i="6"/>
  <c r="E7" i="7"/>
  <c r="P7" i="7"/>
  <c r="AC7" i="7"/>
  <c r="AG8" i="6"/>
  <c r="AK8" i="6"/>
  <c r="E8" i="7"/>
  <c r="P8" i="7"/>
  <c r="AC8" i="7"/>
  <c r="AG9" i="6"/>
  <c r="AK9" i="6"/>
  <c r="E9" i="7"/>
  <c r="P9" i="7"/>
  <c r="AC9" i="7"/>
  <c r="AG10" i="6"/>
  <c r="AK10" i="6"/>
  <c r="E10" i="7"/>
  <c r="P10" i="7"/>
  <c r="AC10" i="7"/>
  <c r="AG11" i="6"/>
  <c r="AK11" i="6"/>
  <c r="E11" i="7"/>
  <c r="P11" i="7"/>
  <c r="AC11" i="7"/>
  <c r="AG12" i="6"/>
  <c r="AK12" i="6"/>
  <c r="E12" i="7"/>
  <c r="P12" i="7"/>
  <c r="AC12" i="7"/>
  <c r="AG13" i="6"/>
  <c r="AK13" i="6"/>
  <c r="E13" i="7"/>
  <c r="P13" i="7"/>
  <c r="AC13" i="7"/>
  <c r="AG14" i="6"/>
  <c r="AK14" i="6"/>
  <c r="E14" i="7"/>
  <c r="P14" i="7"/>
  <c r="AC14" i="7"/>
  <c r="AG15" i="6"/>
  <c r="AK15" i="6"/>
  <c r="E15" i="7"/>
  <c r="P15" i="7"/>
  <c r="AC15" i="7"/>
  <c r="AG16" i="6"/>
  <c r="AK16" i="6"/>
  <c r="E16" i="7"/>
  <c r="P16" i="7"/>
  <c r="AC16" i="7"/>
  <c r="AG17" i="6"/>
  <c r="AK17" i="6"/>
  <c r="E17" i="7"/>
  <c r="P17" i="7"/>
  <c r="AC17" i="7"/>
  <c r="AG18" i="6"/>
  <c r="AK18" i="6"/>
  <c r="E18" i="7"/>
  <c r="P18" i="7"/>
  <c r="AC18" i="7"/>
  <c r="AG19" i="6"/>
  <c r="AK19" i="6"/>
  <c r="E19" i="7"/>
  <c r="P19" i="7"/>
  <c r="AC19" i="7"/>
  <c r="AG20" i="6"/>
  <c r="AK20" i="6"/>
  <c r="P20" i="7"/>
  <c r="AC20" i="7"/>
  <c r="AG21" i="6"/>
  <c r="AK21" i="6"/>
  <c r="P21" i="7"/>
  <c r="AC21" i="7"/>
  <c r="AG4" i="6"/>
  <c r="AK4" i="6"/>
  <c r="E4" i="7"/>
  <c r="P4" i="7"/>
  <c r="AC4" i="7"/>
  <c r="V5" i="6"/>
  <c r="Z5" i="6"/>
  <c r="D5" i="7"/>
  <c r="O5" i="7"/>
  <c r="AB5" i="7"/>
  <c r="V6" i="6"/>
  <c r="Z6" i="6"/>
  <c r="D6" i="7"/>
  <c r="O6" i="7"/>
  <c r="AB6" i="7"/>
  <c r="V7" i="6"/>
  <c r="Z7" i="6"/>
  <c r="D7" i="7"/>
  <c r="O7" i="7"/>
  <c r="AB7" i="7"/>
  <c r="V8" i="6"/>
  <c r="Z8" i="6"/>
  <c r="D8" i="7"/>
  <c r="O8" i="7"/>
  <c r="AB8" i="7"/>
  <c r="V9" i="6"/>
  <c r="Z9" i="6"/>
  <c r="D9" i="7"/>
  <c r="O9" i="7"/>
  <c r="AB9" i="7"/>
  <c r="V10" i="6"/>
  <c r="Z10" i="6"/>
  <c r="D10" i="7"/>
  <c r="O10" i="7"/>
  <c r="AB10" i="7"/>
  <c r="V11" i="6"/>
  <c r="Z11" i="6"/>
  <c r="D11" i="7"/>
  <c r="O11" i="7"/>
  <c r="AB11" i="7"/>
  <c r="V12" i="6"/>
  <c r="Z12" i="6"/>
  <c r="D12" i="7"/>
  <c r="O12" i="7"/>
  <c r="AB12" i="7"/>
  <c r="V13" i="6"/>
  <c r="Z13" i="6"/>
  <c r="D13" i="7"/>
  <c r="O13" i="7"/>
  <c r="AB13" i="7"/>
  <c r="V14" i="6"/>
  <c r="Z14" i="6"/>
  <c r="D14" i="7"/>
  <c r="O14" i="7"/>
  <c r="AB14" i="7"/>
  <c r="V15" i="6"/>
  <c r="Z15" i="6"/>
  <c r="D15" i="7"/>
  <c r="O15" i="7"/>
  <c r="AB15" i="7"/>
  <c r="V16" i="6"/>
  <c r="Z16" i="6"/>
  <c r="D16" i="7"/>
  <c r="O16" i="7"/>
  <c r="AB16" i="7"/>
  <c r="V17" i="6"/>
  <c r="Z17" i="6"/>
  <c r="D17" i="7"/>
  <c r="O17" i="7"/>
  <c r="AB17" i="7"/>
  <c r="V18" i="6"/>
  <c r="Z18" i="6"/>
  <c r="D18" i="7"/>
  <c r="O18" i="7"/>
  <c r="AB18" i="7"/>
  <c r="V19" i="6"/>
  <c r="Z19" i="6"/>
  <c r="D19" i="7"/>
  <c r="O19" i="7"/>
  <c r="AB19" i="7"/>
  <c r="V20" i="6"/>
  <c r="Z20" i="6"/>
  <c r="O20" i="7"/>
  <c r="AB20" i="7"/>
  <c r="V21" i="6"/>
  <c r="Z21" i="6"/>
  <c r="O21" i="7"/>
  <c r="AB21" i="7"/>
  <c r="V4" i="6"/>
  <c r="Z4" i="6"/>
  <c r="D4" i="7"/>
  <c r="O4" i="7"/>
  <c r="AB4" i="7"/>
  <c r="K5" i="6"/>
  <c r="O5" i="6"/>
  <c r="C5" i="7"/>
  <c r="N5" i="7"/>
  <c r="AA5" i="7"/>
  <c r="K6" i="6"/>
  <c r="O6" i="6"/>
  <c r="C6" i="7"/>
  <c r="N6" i="7"/>
  <c r="AA6" i="7"/>
  <c r="K7" i="6"/>
  <c r="O7" i="6"/>
  <c r="C7" i="7"/>
  <c r="N7" i="7"/>
  <c r="AA7" i="7"/>
  <c r="K8" i="6"/>
  <c r="O8" i="6"/>
  <c r="C8" i="7"/>
  <c r="N8" i="7"/>
  <c r="AA8" i="7"/>
  <c r="K9" i="6"/>
  <c r="O9" i="6"/>
  <c r="C9" i="7"/>
  <c r="N9" i="7"/>
  <c r="AA9" i="7"/>
  <c r="K10" i="6"/>
  <c r="O10" i="6"/>
  <c r="C10" i="7"/>
  <c r="N10" i="7"/>
  <c r="AA10" i="7"/>
  <c r="K11" i="6"/>
  <c r="O11" i="6"/>
  <c r="C11" i="7"/>
  <c r="N11" i="7"/>
  <c r="AA11" i="7"/>
  <c r="K12" i="6"/>
  <c r="O12" i="6"/>
  <c r="C12" i="7"/>
  <c r="N12" i="7"/>
  <c r="AA12" i="7"/>
  <c r="K13" i="6"/>
  <c r="O13" i="6"/>
  <c r="C13" i="7"/>
  <c r="N13" i="7"/>
  <c r="AA13" i="7"/>
  <c r="K14" i="6"/>
  <c r="O14" i="6"/>
  <c r="C14" i="7"/>
  <c r="N14" i="7"/>
  <c r="AA14" i="7"/>
  <c r="K15" i="6"/>
  <c r="O15" i="6"/>
  <c r="C15" i="7"/>
  <c r="N15" i="7"/>
  <c r="AA15" i="7"/>
  <c r="K16" i="6"/>
  <c r="O16" i="6"/>
  <c r="C16" i="7"/>
  <c r="N16" i="7"/>
  <c r="AA16" i="7"/>
  <c r="K17" i="6"/>
  <c r="O17" i="6"/>
  <c r="C17" i="7"/>
  <c r="N17" i="7"/>
  <c r="AA17" i="7"/>
  <c r="K18" i="6"/>
  <c r="O18" i="6"/>
  <c r="C18" i="7"/>
  <c r="N18" i="7"/>
  <c r="AA18" i="7"/>
  <c r="K19" i="6"/>
  <c r="O19" i="6"/>
  <c r="C19" i="7"/>
  <c r="N19" i="7"/>
  <c r="AA19" i="7"/>
  <c r="K20" i="6"/>
  <c r="O20" i="6"/>
  <c r="N20" i="7"/>
  <c r="AA20" i="7"/>
  <c r="K21" i="6"/>
  <c r="O21" i="6"/>
  <c r="N21" i="7"/>
  <c r="AA21" i="7"/>
  <c r="K4" i="6"/>
  <c r="O4" i="6"/>
  <c r="C4" i="7"/>
  <c r="N4" i="7"/>
  <c r="AA4" i="7"/>
  <c r="BC5" i="6"/>
  <c r="BE5" i="6"/>
  <c r="D5" i="6"/>
  <c r="B5" i="7"/>
  <c r="M5" i="7"/>
  <c r="Z5" i="7"/>
  <c r="BC6" i="6"/>
  <c r="BE6" i="6"/>
  <c r="D6" i="6"/>
  <c r="B6" i="7"/>
  <c r="M6" i="7"/>
  <c r="Z6" i="7"/>
  <c r="BC7" i="6"/>
  <c r="BE7" i="6"/>
  <c r="D7" i="6"/>
  <c r="B7" i="7"/>
  <c r="M7" i="7"/>
  <c r="Z7" i="7"/>
  <c r="BC8" i="6"/>
  <c r="BE8" i="6"/>
  <c r="D8" i="6"/>
  <c r="B8" i="7"/>
  <c r="M8" i="7"/>
  <c r="Z8" i="7"/>
  <c r="BC9" i="6"/>
  <c r="BE9" i="6"/>
  <c r="D9" i="6"/>
  <c r="B9" i="7"/>
  <c r="M9" i="7"/>
  <c r="Z9" i="7"/>
  <c r="BC10" i="6"/>
  <c r="BE10" i="6"/>
  <c r="D10" i="6"/>
  <c r="B10" i="7"/>
  <c r="M10" i="7"/>
  <c r="Z10" i="7"/>
  <c r="BC11" i="6"/>
  <c r="BE11" i="6"/>
  <c r="D11" i="6"/>
  <c r="B11" i="7"/>
  <c r="M11" i="7"/>
  <c r="Z11" i="7"/>
  <c r="BC12" i="6"/>
  <c r="BE12" i="6"/>
  <c r="D12" i="6"/>
  <c r="B12" i="7"/>
  <c r="M12" i="7"/>
  <c r="Z12" i="7"/>
  <c r="BC13" i="6"/>
  <c r="BE13" i="6"/>
  <c r="D13" i="6"/>
  <c r="B13" i="7"/>
  <c r="M13" i="7"/>
  <c r="Z13" i="7"/>
  <c r="BC14" i="6"/>
  <c r="BE14" i="6"/>
  <c r="D14" i="6"/>
  <c r="B14" i="7"/>
  <c r="M14" i="7"/>
  <c r="Z14" i="7"/>
  <c r="BC15" i="6"/>
  <c r="BE15" i="6"/>
  <c r="D15" i="6"/>
  <c r="B15" i="7"/>
  <c r="M15" i="7"/>
  <c r="Z15" i="7"/>
  <c r="BC16" i="6"/>
  <c r="BE16" i="6"/>
  <c r="D16" i="6"/>
  <c r="B16" i="7"/>
  <c r="M16" i="7"/>
  <c r="Z16" i="7"/>
  <c r="BC17" i="6"/>
  <c r="BE17" i="6"/>
  <c r="D17" i="6"/>
  <c r="B17" i="7"/>
  <c r="M17" i="7"/>
  <c r="Z17" i="7"/>
  <c r="BC18" i="6"/>
  <c r="BE18" i="6"/>
  <c r="D18" i="6"/>
  <c r="B18" i="7"/>
  <c r="M18" i="7"/>
  <c r="Z18" i="7"/>
  <c r="BC19" i="6"/>
  <c r="BE19" i="6"/>
  <c r="D19" i="6"/>
  <c r="B19" i="7"/>
  <c r="M19" i="7"/>
  <c r="Z19" i="7"/>
  <c r="BC20" i="6"/>
  <c r="M20" i="7"/>
  <c r="Z20" i="7"/>
  <c r="BC21" i="6"/>
  <c r="M21" i="7"/>
  <c r="Z21" i="7"/>
  <c r="BC4" i="6"/>
  <c r="BE4" i="6"/>
  <c r="D4" i="6"/>
  <c r="B4" i="7"/>
  <c r="M4" i="7"/>
  <c r="Z4" i="7"/>
  <c r="BF5" i="6"/>
  <c r="BF6" i="6"/>
  <c r="BF7" i="6"/>
  <c r="BF8" i="6"/>
  <c r="BF9" i="6"/>
  <c r="BF10" i="6"/>
  <c r="BF11" i="6"/>
  <c r="BF12" i="6"/>
  <c r="BF13" i="6"/>
  <c r="BF14" i="6"/>
  <c r="BF15" i="6"/>
  <c r="BF16" i="6"/>
  <c r="BF17" i="6"/>
  <c r="BF18" i="6"/>
  <c r="BF19" i="6"/>
  <c r="BF20" i="6"/>
  <c r="BF21" i="6"/>
  <c r="BF4" i="6"/>
  <c r="AY5" i="6"/>
  <c r="B5" i="6"/>
  <c r="BA5" i="6"/>
  <c r="AY6" i="6"/>
  <c r="B6" i="6"/>
  <c r="BA6" i="6"/>
  <c r="AY7" i="6"/>
  <c r="B7" i="6"/>
  <c r="BA7" i="6"/>
  <c r="AY8" i="6"/>
  <c r="B8" i="6"/>
  <c r="BA8" i="6"/>
  <c r="AY9" i="6"/>
  <c r="B9" i="6"/>
  <c r="BA9" i="6"/>
  <c r="AY10" i="6"/>
  <c r="B10" i="6"/>
  <c r="BA10" i="6"/>
  <c r="AY11" i="6"/>
  <c r="B11" i="6"/>
  <c r="BA11" i="6"/>
  <c r="AY12" i="6"/>
  <c r="B12" i="6"/>
  <c r="BA12" i="6"/>
  <c r="AY13" i="6"/>
  <c r="B13" i="6"/>
  <c r="BA13" i="6"/>
  <c r="AY14" i="6"/>
  <c r="B14" i="6"/>
  <c r="BA14" i="6"/>
  <c r="AY15" i="6"/>
  <c r="B15" i="6"/>
  <c r="BA15" i="6"/>
  <c r="AY16" i="6"/>
  <c r="B16" i="6"/>
  <c r="BA16" i="6"/>
  <c r="AY17" i="6"/>
  <c r="B17" i="6"/>
  <c r="BA17" i="6"/>
  <c r="AY18" i="6"/>
  <c r="B18" i="6"/>
  <c r="BA18" i="6"/>
  <c r="AY19" i="6"/>
  <c r="B19" i="6"/>
  <c r="BA19" i="6"/>
  <c r="AY20" i="6"/>
  <c r="B20" i="6"/>
  <c r="BA20" i="6"/>
  <c r="AY21" i="6"/>
  <c r="B21" i="6"/>
  <c r="BA21" i="6"/>
  <c r="AY4" i="6"/>
  <c r="B4" i="6"/>
  <c r="BA4" i="6"/>
  <c r="AX5" i="6"/>
  <c r="AZ5" i="6"/>
  <c r="AX6" i="6"/>
  <c r="AZ6" i="6"/>
  <c r="AX7" i="6"/>
  <c r="AZ7" i="6"/>
  <c r="AX8" i="6"/>
  <c r="AZ8" i="6"/>
  <c r="AX9" i="6"/>
  <c r="AZ9" i="6"/>
  <c r="AX10" i="6"/>
  <c r="AZ10" i="6"/>
  <c r="AX11" i="6"/>
  <c r="AZ11" i="6"/>
  <c r="AX12" i="6"/>
  <c r="AZ12" i="6"/>
  <c r="AX13" i="6"/>
  <c r="AZ13" i="6"/>
  <c r="AX14" i="6"/>
  <c r="AZ14" i="6"/>
  <c r="AX15" i="6"/>
  <c r="AZ15" i="6"/>
  <c r="AX16" i="6"/>
  <c r="AZ16" i="6"/>
  <c r="AX17" i="6"/>
  <c r="AZ17" i="6"/>
  <c r="AX18" i="6"/>
  <c r="AZ18" i="6"/>
  <c r="AX19" i="6"/>
  <c r="AZ19" i="6"/>
  <c r="AX20" i="6"/>
  <c r="AZ20" i="6"/>
  <c r="AX21" i="6"/>
  <c r="AZ21" i="6"/>
  <c r="AX4" i="6"/>
  <c r="AZ4" i="6"/>
  <c r="AN5" i="6"/>
  <c r="AP5" i="6"/>
  <c r="AN6" i="6"/>
  <c r="AP6" i="6"/>
  <c r="AN7" i="6"/>
  <c r="AP7" i="6"/>
  <c r="AN8" i="6"/>
  <c r="AP8" i="6"/>
  <c r="AN9" i="6"/>
  <c r="AP9" i="6"/>
  <c r="AN10" i="6"/>
  <c r="AP10" i="6"/>
  <c r="AN11" i="6"/>
  <c r="AP11" i="6"/>
  <c r="AN12" i="6"/>
  <c r="AP12" i="6"/>
  <c r="AN13" i="6"/>
  <c r="AP13" i="6"/>
  <c r="AN14" i="6"/>
  <c r="AP14" i="6"/>
  <c r="AN15" i="6"/>
  <c r="AP15" i="6"/>
  <c r="AN16" i="6"/>
  <c r="AP16" i="6"/>
  <c r="AN17" i="6"/>
  <c r="AP17" i="6"/>
  <c r="AN18" i="6"/>
  <c r="AP18" i="6"/>
  <c r="AN19" i="6"/>
  <c r="AP19" i="6"/>
  <c r="AN20" i="6"/>
  <c r="AP20" i="6"/>
  <c r="AN21" i="6"/>
  <c r="AP21" i="6"/>
  <c r="AN4" i="6"/>
  <c r="AP4" i="6"/>
  <c r="AM5" i="6"/>
  <c r="AO5" i="6"/>
  <c r="AM6" i="6"/>
  <c r="AO6" i="6"/>
  <c r="AM7" i="6"/>
  <c r="AO7" i="6"/>
  <c r="AM8" i="6"/>
  <c r="AO8" i="6"/>
  <c r="AM9" i="6"/>
  <c r="AO9" i="6"/>
  <c r="AM10" i="6"/>
  <c r="AO10" i="6"/>
  <c r="AM11" i="6"/>
  <c r="AO11" i="6"/>
  <c r="AM12" i="6"/>
  <c r="AO12" i="6"/>
  <c r="AM13" i="6"/>
  <c r="AO13" i="6"/>
  <c r="AM14" i="6"/>
  <c r="AO14" i="6"/>
  <c r="AM15" i="6"/>
  <c r="AO15" i="6"/>
  <c r="AM16" i="6"/>
  <c r="AO16" i="6"/>
  <c r="AM17" i="6"/>
  <c r="AO17" i="6"/>
  <c r="AM18" i="6"/>
  <c r="AO18" i="6"/>
  <c r="AM19" i="6"/>
  <c r="AO19" i="6"/>
  <c r="AM20" i="6"/>
  <c r="AO20" i="6"/>
  <c r="AM21" i="6"/>
  <c r="AO21" i="6"/>
  <c r="AM4" i="6"/>
  <c r="AO4" i="6"/>
  <c r="AC5" i="6"/>
  <c r="AE5" i="6"/>
  <c r="AC6" i="6"/>
  <c r="AE6" i="6"/>
  <c r="AC7" i="6"/>
  <c r="AE7" i="6"/>
  <c r="AC8" i="6"/>
  <c r="AE8" i="6"/>
  <c r="AC9" i="6"/>
  <c r="AE9" i="6"/>
  <c r="AC10" i="6"/>
  <c r="AE10" i="6"/>
  <c r="AC11" i="6"/>
  <c r="AE11" i="6"/>
  <c r="AC12" i="6"/>
  <c r="AE12" i="6"/>
  <c r="AC13" i="6"/>
  <c r="AE13" i="6"/>
  <c r="AC14" i="6"/>
  <c r="AE14" i="6"/>
  <c r="AC15" i="6"/>
  <c r="AE15" i="6"/>
  <c r="AC16" i="6"/>
  <c r="AE16" i="6"/>
  <c r="AC17" i="6"/>
  <c r="AE17" i="6"/>
  <c r="AC18" i="6"/>
  <c r="AE18" i="6"/>
  <c r="AC19" i="6"/>
  <c r="AE19" i="6"/>
  <c r="AC20" i="6"/>
  <c r="AE20" i="6"/>
  <c r="AC21" i="6"/>
  <c r="AE21" i="6"/>
  <c r="AC4" i="6"/>
  <c r="AE4" i="6"/>
  <c r="AB5" i="6"/>
  <c r="AD5" i="6"/>
  <c r="AB6" i="6"/>
  <c r="AD6" i="6"/>
  <c r="AB7" i="6"/>
  <c r="AD7" i="6"/>
  <c r="AB8" i="6"/>
  <c r="AD8" i="6"/>
  <c r="AB9" i="6"/>
  <c r="AD9" i="6"/>
  <c r="AB10" i="6"/>
  <c r="AD10" i="6"/>
  <c r="AB11" i="6"/>
  <c r="AD11" i="6"/>
  <c r="AB12" i="6"/>
  <c r="AD12" i="6"/>
  <c r="AB13" i="6"/>
  <c r="AD13" i="6"/>
  <c r="AB14" i="6"/>
  <c r="AD14" i="6"/>
  <c r="AB15" i="6"/>
  <c r="AD15" i="6"/>
  <c r="AB16" i="6"/>
  <c r="AD16" i="6"/>
  <c r="AB17" i="6"/>
  <c r="AD17" i="6"/>
  <c r="AB18" i="6"/>
  <c r="AD18" i="6"/>
  <c r="AB19" i="6"/>
  <c r="AD19" i="6"/>
  <c r="AB20" i="6"/>
  <c r="AD20" i="6"/>
  <c r="AB21" i="6"/>
  <c r="AD21" i="6"/>
  <c r="AB4" i="6"/>
  <c r="AD4" i="6"/>
  <c r="R5" i="6"/>
  <c r="T5" i="6"/>
  <c r="R6" i="6"/>
  <c r="T6" i="6"/>
  <c r="R7" i="6"/>
  <c r="T7" i="6"/>
  <c r="R8" i="6"/>
  <c r="T8" i="6"/>
  <c r="R9" i="6"/>
  <c r="T9" i="6"/>
  <c r="R10" i="6"/>
  <c r="T10" i="6"/>
  <c r="R11" i="6"/>
  <c r="T11" i="6"/>
  <c r="R12" i="6"/>
  <c r="T12" i="6"/>
  <c r="R13" i="6"/>
  <c r="T13" i="6"/>
  <c r="R14" i="6"/>
  <c r="T14" i="6"/>
  <c r="R15" i="6"/>
  <c r="T15" i="6"/>
  <c r="R16" i="6"/>
  <c r="T16" i="6"/>
  <c r="R17" i="6"/>
  <c r="T17" i="6"/>
  <c r="R18" i="6"/>
  <c r="T18" i="6"/>
  <c r="R19" i="6"/>
  <c r="T19" i="6"/>
  <c r="R20" i="6"/>
  <c r="T20" i="6"/>
  <c r="R21" i="6"/>
  <c r="T21" i="6"/>
  <c r="R4" i="6"/>
  <c r="T4" i="6"/>
  <c r="Q5" i="6"/>
  <c r="S5" i="6"/>
  <c r="Q6" i="6"/>
  <c r="S6" i="6"/>
  <c r="Q7" i="6"/>
  <c r="S7" i="6"/>
  <c r="Q8" i="6"/>
  <c r="S8" i="6"/>
  <c r="Q9" i="6"/>
  <c r="S9" i="6"/>
  <c r="Q10" i="6"/>
  <c r="S10" i="6"/>
  <c r="Q11" i="6"/>
  <c r="S11" i="6"/>
  <c r="Q12" i="6"/>
  <c r="S12" i="6"/>
  <c r="Q13" i="6"/>
  <c r="S13" i="6"/>
  <c r="Q14" i="6"/>
  <c r="S14" i="6"/>
  <c r="Q15" i="6"/>
  <c r="S15" i="6"/>
  <c r="Q16" i="6"/>
  <c r="S16" i="6"/>
  <c r="Q17" i="6"/>
  <c r="S17" i="6"/>
  <c r="Q18" i="6"/>
  <c r="S18" i="6"/>
  <c r="Q19" i="6"/>
  <c r="S19" i="6"/>
  <c r="Q20" i="6"/>
  <c r="S20" i="6"/>
  <c r="Q21" i="6"/>
  <c r="S21" i="6"/>
  <c r="Q4" i="6"/>
  <c r="S4" i="6"/>
  <c r="G5" i="6"/>
  <c r="I5" i="6"/>
  <c r="G6" i="6"/>
  <c r="I6" i="6"/>
  <c r="G7" i="6"/>
  <c r="I7" i="6"/>
  <c r="G8" i="6"/>
  <c r="I8" i="6"/>
  <c r="G9" i="6"/>
  <c r="I9" i="6"/>
  <c r="G10" i="6"/>
  <c r="I10" i="6"/>
  <c r="G11" i="6"/>
  <c r="I11" i="6"/>
  <c r="G12" i="6"/>
  <c r="I12" i="6"/>
  <c r="G13" i="6"/>
  <c r="I13" i="6"/>
  <c r="G14" i="6"/>
  <c r="I14" i="6"/>
  <c r="G15" i="6"/>
  <c r="I15" i="6"/>
  <c r="G16" i="6"/>
  <c r="I16" i="6"/>
  <c r="G17" i="6"/>
  <c r="I17" i="6"/>
  <c r="G18" i="6"/>
  <c r="I18" i="6"/>
  <c r="G19" i="6"/>
  <c r="I19" i="6"/>
  <c r="G20" i="6"/>
  <c r="I20" i="6"/>
  <c r="G21" i="6"/>
  <c r="I21" i="6"/>
  <c r="G4" i="6"/>
  <c r="I4" i="6"/>
  <c r="F5" i="6"/>
  <c r="H5" i="6"/>
  <c r="F6" i="6"/>
  <c r="H6" i="6"/>
  <c r="F7" i="6"/>
  <c r="H7" i="6"/>
  <c r="F8" i="6"/>
  <c r="H8" i="6"/>
  <c r="F9" i="6"/>
  <c r="H9" i="6"/>
  <c r="F10" i="6"/>
  <c r="H10" i="6"/>
  <c r="F11" i="6"/>
  <c r="H11" i="6"/>
  <c r="F12" i="6"/>
  <c r="H12" i="6"/>
  <c r="F13" i="6"/>
  <c r="H13" i="6"/>
  <c r="F14" i="6"/>
  <c r="H14" i="6"/>
  <c r="F15" i="6"/>
  <c r="H15" i="6"/>
  <c r="F16" i="6"/>
  <c r="H16" i="6"/>
  <c r="F17" i="6"/>
  <c r="H17" i="6"/>
  <c r="F18" i="6"/>
  <c r="H18" i="6"/>
  <c r="F19" i="6"/>
  <c r="H19" i="6"/>
  <c r="F20" i="6"/>
  <c r="H20" i="6"/>
  <c r="F21" i="6"/>
  <c r="H21" i="6"/>
  <c r="F4" i="6"/>
  <c r="H4" i="6"/>
  <c r="K5" i="3"/>
  <c r="X5" i="3"/>
  <c r="K6" i="3"/>
  <c r="X6" i="3"/>
  <c r="K7" i="3"/>
  <c r="X7" i="3"/>
  <c r="K8" i="3"/>
  <c r="X8" i="3"/>
  <c r="K9" i="3"/>
  <c r="X9" i="3"/>
  <c r="K10" i="3"/>
  <c r="X10" i="3"/>
  <c r="K11" i="3"/>
  <c r="X11" i="3"/>
  <c r="K12" i="3"/>
  <c r="X12" i="3"/>
  <c r="K13" i="3"/>
  <c r="X13" i="3"/>
  <c r="K14" i="3"/>
  <c r="X14" i="3"/>
  <c r="K15" i="3"/>
  <c r="X15" i="3"/>
  <c r="K16" i="3"/>
  <c r="X16" i="3"/>
  <c r="K17" i="3"/>
  <c r="X17" i="3"/>
  <c r="K18" i="3"/>
  <c r="X18" i="3"/>
  <c r="K19" i="3"/>
  <c r="X19" i="3"/>
  <c r="K20" i="3"/>
  <c r="X20" i="3"/>
  <c r="X21" i="3"/>
  <c r="AF4" i="3"/>
  <c r="AH4" i="3"/>
  <c r="AG4" i="3"/>
  <c r="AI4" i="3"/>
  <c r="AJ4" i="3"/>
  <c r="AF5" i="3"/>
  <c r="AH5" i="3"/>
  <c r="AG5" i="3"/>
  <c r="AI5" i="3"/>
  <c r="AJ5" i="3"/>
  <c r="AF6" i="3"/>
  <c r="AH6" i="3"/>
  <c r="AG6" i="3"/>
  <c r="AI6" i="3"/>
  <c r="AJ6" i="3"/>
  <c r="AF7" i="3"/>
  <c r="AH7" i="3"/>
  <c r="AG7" i="3"/>
  <c r="AI7" i="3"/>
  <c r="AJ7" i="3"/>
  <c r="AF8" i="3"/>
  <c r="AH8" i="3"/>
  <c r="AG8" i="3"/>
  <c r="AI8" i="3"/>
  <c r="AJ8" i="3"/>
  <c r="AF9" i="3"/>
  <c r="AH9" i="3"/>
  <c r="AG9" i="3"/>
  <c r="AI9" i="3"/>
  <c r="AJ9" i="3"/>
  <c r="AF10" i="3"/>
  <c r="AH10" i="3"/>
  <c r="AG10" i="3"/>
  <c r="AI10" i="3"/>
  <c r="AJ10" i="3"/>
  <c r="AF11" i="3"/>
  <c r="AH11" i="3"/>
  <c r="AG11" i="3"/>
  <c r="AI11" i="3"/>
  <c r="AJ11" i="3"/>
  <c r="AF12" i="3"/>
  <c r="AH12" i="3"/>
  <c r="AG12" i="3"/>
  <c r="AI12" i="3"/>
  <c r="AJ12" i="3"/>
  <c r="AF13" i="3"/>
  <c r="AH13" i="3"/>
  <c r="AG13" i="3"/>
  <c r="AI13" i="3"/>
  <c r="AJ13" i="3"/>
  <c r="AF14" i="3"/>
  <c r="AH14" i="3"/>
  <c r="AG14" i="3"/>
  <c r="AI14" i="3"/>
  <c r="AJ14" i="3"/>
  <c r="AF15" i="3"/>
  <c r="AH15" i="3"/>
  <c r="AG15" i="3"/>
  <c r="AI15" i="3"/>
  <c r="AJ15" i="3"/>
  <c r="AF16" i="3"/>
  <c r="AH16" i="3"/>
  <c r="AG16" i="3"/>
  <c r="AI16" i="3"/>
  <c r="AJ16" i="3"/>
  <c r="AF17" i="3"/>
  <c r="AH17" i="3"/>
  <c r="AG17" i="3"/>
  <c r="AI17" i="3"/>
  <c r="AJ17" i="3"/>
  <c r="AF18" i="3"/>
  <c r="AH18" i="3"/>
  <c r="AG18" i="3"/>
  <c r="AI18" i="3"/>
  <c r="AJ18" i="3"/>
  <c r="AF19" i="3"/>
  <c r="AH19" i="3"/>
  <c r="AG19" i="3"/>
  <c r="AI19" i="3"/>
  <c r="AJ19" i="3"/>
  <c r="AF20" i="3"/>
  <c r="AH20" i="3"/>
  <c r="AG20" i="3"/>
  <c r="AI20" i="3"/>
  <c r="AJ20" i="3"/>
  <c r="AF21" i="3"/>
  <c r="AH21" i="3"/>
  <c r="AG21" i="3"/>
  <c r="AI21" i="3"/>
  <c r="AJ21" i="3"/>
  <c r="B4" i="3"/>
  <c r="O4" i="3"/>
  <c r="G4" i="3"/>
  <c r="T4" i="3"/>
  <c r="B5" i="3"/>
  <c r="O5" i="3"/>
  <c r="G5" i="3"/>
  <c r="T5" i="3"/>
  <c r="B6" i="3"/>
  <c r="O6" i="3"/>
  <c r="G6" i="3"/>
  <c r="T6" i="3"/>
  <c r="B7" i="3"/>
  <c r="O7" i="3"/>
  <c r="G7" i="3"/>
  <c r="T7" i="3"/>
  <c r="B8" i="3"/>
  <c r="O8" i="3"/>
  <c r="G8" i="3"/>
  <c r="T8" i="3"/>
  <c r="B9" i="3"/>
  <c r="O9" i="3"/>
  <c r="G9" i="3"/>
  <c r="T9" i="3"/>
  <c r="B10" i="3"/>
  <c r="O10" i="3"/>
  <c r="G10" i="3"/>
  <c r="T10" i="3"/>
  <c r="B11" i="3"/>
  <c r="O11" i="3"/>
  <c r="G11" i="3"/>
  <c r="T11" i="3"/>
  <c r="B12" i="3"/>
  <c r="O12" i="3"/>
  <c r="G12" i="3"/>
  <c r="T12" i="3"/>
  <c r="B13" i="3"/>
  <c r="O13" i="3"/>
  <c r="G13" i="3"/>
  <c r="T13" i="3"/>
  <c r="B14" i="3"/>
  <c r="O14" i="3"/>
  <c r="G14" i="3"/>
  <c r="T14" i="3"/>
  <c r="B15" i="3"/>
  <c r="O15" i="3"/>
  <c r="G15" i="3"/>
  <c r="T15" i="3"/>
  <c r="B16" i="3"/>
  <c r="O16" i="3"/>
  <c r="G16" i="3"/>
  <c r="T16" i="3"/>
  <c r="B17" i="3"/>
  <c r="O17" i="3"/>
  <c r="G17" i="3"/>
  <c r="T17" i="3"/>
  <c r="B18" i="3"/>
  <c r="O18" i="3"/>
  <c r="G18" i="3"/>
  <c r="T18" i="3"/>
  <c r="B19" i="3"/>
  <c r="O19" i="3"/>
  <c r="G19" i="3"/>
  <c r="T19" i="3"/>
  <c r="B20" i="3"/>
  <c r="O20" i="3"/>
  <c r="G20" i="3"/>
  <c r="T20" i="3"/>
  <c r="B21" i="3"/>
  <c r="O21" i="3"/>
  <c r="G21" i="3"/>
  <c r="T21" i="3"/>
  <c r="E5" i="3"/>
  <c r="R5" i="3"/>
  <c r="J5" i="3"/>
  <c r="W5" i="3"/>
  <c r="E6" i="3"/>
  <c r="R6" i="3"/>
  <c r="J6" i="3"/>
  <c r="W6" i="3"/>
  <c r="E7" i="3"/>
  <c r="R7" i="3"/>
  <c r="J7" i="3"/>
  <c r="W7" i="3"/>
  <c r="E8" i="3"/>
  <c r="R8" i="3"/>
  <c r="J8" i="3"/>
  <c r="W8" i="3"/>
  <c r="E9" i="3"/>
  <c r="R9" i="3"/>
  <c r="J9" i="3"/>
  <c r="W9" i="3"/>
  <c r="E10" i="3"/>
  <c r="R10" i="3"/>
  <c r="J10" i="3"/>
  <c r="W10" i="3"/>
  <c r="E11" i="3"/>
  <c r="R11" i="3"/>
  <c r="J11" i="3"/>
  <c r="W11" i="3"/>
  <c r="E12" i="3"/>
  <c r="R12" i="3"/>
  <c r="J12" i="3"/>
  <c r="W12" i="3"/>
  <c r="E13" i="3"/>
  <c r="R13" i="3"/>
  <c r="J13" i="3"/>
  <c r="W13" i="3"/>
  <c r="E14" i="3"/>
  <c r="R14" i="3"/>
  <c r="J14" i="3"/>
  <c r="W14" i="3"/>
  <c r="E15" i="3"/>
  <c r="R15" i="3"/>
  <c r="J15" i="3"/>
  <c r="W15" i="3"/>
  <c r="E16" i="3"/>
  <c r="R16" i="3"/>
  <c r="J16" i="3"/>
  <c r="W16" i="3"/>
  <c r="E17" i="3"/>
  <c r="R17" i="3"/>
  <c r="J17" i="3"/>
  <c r="W17" i="3"/>
  <c r="E18" i="3"/>
  <c r="R18" i="3"/>
  <c r="J18" i="3"/>
  <c r="W18" i="3"/>
  <c r="E19" i="3"/>
  <c r="R19" i="3"/>
  <c r="J19" i="3"/>
  <c r="W19" i="3"/>
  <c r="E20" i="3"/>
  <c r="R20" i="3"/>
  <c r="J20" i="3"/>
  <c r="W20" i="3"/>
  <c r="E21" i="3"/>
  <c r="R21" i="3"/>
  <c r="J21" i="3"/>
  <c r="W21" i="3"/>
  <c r="J4" i="3"/>
  <c r="W4" i="3"/>
  <c r="E4" i="3"/>
  <c r="R4" i="3"/>
  <c r="AI21" i="17"/>
  <c r="AL21" i="17"/>
  <c r="CX4" i="8"/>
  <c r="HF4" i="8"/>
  <c r="BP4" i="8"/>
  <c r="HI4" i="8"/>
  <c r="DC4" i="8"/>
  <c r="HG4" i="8"/>
  <c r="HJ4" i="8"/>
  <c r="HL4" i="8"/>
  <c r="CX5" i="8"/>
  <c r="HF5" i="8"/>
  <c r="BP5" i="8"/>
  <c r="HI5" i="8"/>
  <c r="DC5" i="8"/>
  <c r="HG5" i="8"/>
  <c r="HJ5" i="8"/>
  <c r="HL5" i="8"/>
  <c r="CX6" i="8"/>
  <c r="HF6" i="8"/>
  <c r="BP6" i="8"/>
  <c r="HI6" i="8"/>
  <c r="DC6" i="8"/>
  <c r="HG6" i="8"/>
  <c r="HJ6" i="8"/>
  <c r="HL6" i="8"/>
  <c r="CX7" i="8"/>
  <c r="HF7" i="8"/>
  <c r="BP7" i="8"/>
  <c r="HI7" i="8"/>
  <c r="DC7" i="8"/>
  <c r="HG7" i="8"/>
  <c r="HJ7" i="8"/>
  <c r="HL7" i="8"/>
  <c r="CX8" i="8"/>
  <c r="HF8" i="8"/>
  <c r="BP8" i="8"/>
  <c r="HI8" i="8"/>
  <c r="DC8" i="8"/>
  <c r="HG8" i="8"/>
  <c r="HJ8" i="8"/>
  <c r="HL8" i="8"/>
  <c r="CX9" i="8"/>
  <c r="HF9" i="8"/>
  <c r="BP9" i="8"/>
  <c r="HI9" i="8"/>
  <c r="DC9" i="8"/>
  <c r="HG9" i="8"/>
  <c r="HJ9" i="8"/>
  <c r="HL9" i="8"/>
  <c r="CX10" i="8"/>
  <c r="HF10" i="8"/>
  <c r="BP10" i="8"/>
  <c r="HI10" i="8"/>
  <c r="DC10" i="8"/>
  <c r="HG10" i="8"/>
  <c r="HJ10" i="8"/>
  <c r="HL10" i="8"/>
  <c r="CX11" i="8"/>
  <c r="HF11" i="8"/>
  <c r="BP11" i="8"/>
  <c r="HI11" i="8"/>
  <c r="DC11" i="8"/>
  <c r="HG11" i="8"/>
  <c r="HJ11" i="8"/>
  <c r="HL11" i="8"/>
  <c r="CX12" i="8"/>
  <c r="HF12" i="8"/>
  <c r="BP12" i="8"/>
  <c r="HI12" i="8"/>
  <c r="DC12" i="8"/>
  <c r="HG12" i="8"/>
  <c r="HJ12" i="8"/>
  <c r="HL12" i="8"/>
  <c r="CX13" i="8"/>
  <c r="HF13" i="8"/>
  <c r="BP13" i="8"/>
  <c r="HI13" i="8"/>
  <c r="DC13" i="8"/>
  <c r="HG13" i="8"/>
  <c r="HJ13" i="8"/>
  <c r="HL13" i="8"/>
  <c r="CX14" i="8"/>
  <c r="HF14" i="8"/>
  <c r="BP14" i="8"/>
  <c r="HI14" i="8"/>
  <c r="DC14" i="8"/>
  <c r="HG14" i="8"/>
  <c r="HJ14" i="8"/>
  <c r="HL14" i="8"/>
  <c r="CX15" i="8"/>
  <c r="HF15" i="8"/>
  <c r="BP15" i="8"/>
  <c r="HI15" i="8"/>
  <c r="DC15" i="8"/>
  <c r="HG15" i="8"/>
  <c r="HJ15" i="8"/>
  <c r="HL15" i="8"/>
  <c r="CX16" i="8"/>
  <c r="HF16" i="8"/>
  <c r="BP16" i="8"/>
  <c r="HI16" i="8"/>
  <c r="DC16" i="8"/>
  <c r="HG16" i="8"/>
  <c r="HJ16" i="8"/>
  <c r="HL16" i="8"/>
  <c r="CV4" i="8"/>
  <c r="GC4" i="8"/>
  <c r="GN4" i="8"/>
  <c r="DA4" i="8"/>
  <c r="GI4" i="8"/>
  <c r="GT4" i="8"/>
  <c r="GZ4" i="8"/>
  <c r="CV5" i="8"/>
  <c r="DW5" i="8"/>
  <c r="GC5" i="8"/>
  <c r="GN5" i="8"/>
  <c r="DA5" i="8"/>
  <c r="GI5" i="8"/>
  <c r="GT5" i="8"/>
  <c r="GZ5" i="8"/>
  <c r="CV6" i="8"/>
  <c r="DW6" i="8"/>
  <c r="GC6" i="8"/>
  <c r="GN6" i="8"/>
  <c r="DA6" i="8"/>
  <c r="GI6" i="8"/>
  <c r="GT6" i="8"/>
  <c r="GZ6" i="8"/>
  <c r="CV7" i="8"/>
  <c r="DW7" i="8"/>
  <c r="GC7" i="8"/>
  <c r="GN7" i="8"/>
  <c r="DA7" i="8"/>
  <c r="GI7" i="8"/>
  <c r="GT7" i="8"/>
  <c r="GZ7" i="8"/>
  <c r="CV8" i="8"/>
  <c r="DW8" i="8"/>
  <c r="GC8" i="8"/>
  <c r="GN8" i="8"/>
  <c r="DA8" i="8"/>
  <c r="GI8" i="8"/>
  <c r="GT8" i="8"/>
  <c r="GZ8" i="8"/>
  <c r="CV9" i="8"/>
  <c r="DW9" i="8"/>
  <c r="GC9" i="8"/>
  <c r="GN9" i="8"/>
  <c r="DA9" i="8"/>
  <c r="GI9" i="8"/>
  <c r="GT9" i="8"/>
  <c r="GZ9" i="8"/>
  <c r="CV10" i="8"/>
  <c r="DW10" i="8"/>
  <c r="GC10" i="8"/>
  <c r="GN10" i="8"/>
  <c r="DA10" i="8"/>
  <c r="GI10" i="8"/>
  <c r="GT10" i="8"/>
  <c r="GZ10" i="8"/>
  <c r="CV11" i="8"/>
  <c r="DW11" i="8"/>
  <c r="GC11" i="8"/>
  <c r="GN11" i="8"/>
  <c r="DA11" i="8"/>
  <c r="GI11" i="8"/>
  <c r="GT11" i="8"/>
  <c r="GZ11" i="8"/>
  <c r="CV12" i="8"/>
  <c r="DW12" i="8"/>
  <c r="GC12" i="8"/>
  <c r="GN12" i="8"/>
  <c r="DA12" i="8"/>
  <c r="GI12" i="8"/>
  <c r="GT12" i="8"/>
  <c r="GZ12" i="8"/>
  <c r="CV13" i="8"/>
  <c r="DW13" i="8"/>
  <c r="GC13" i="8"/>
  <c r="GN13" i="8"/>
  <c r="DA13" i="8"/>
  <c r="GI13" i="8"/>
  <c r="GT13" i="8"/>
  <c r="GZ13" i="8"/>
  <c r="CV14" i="8"/>
  <c r="DW14" i="8"/>
  <c r="GC14" i="8"/>
  <c r="GN14" i="8"/>
  <c r="DA14" i="8"/>
  <c r="GI14" i="8"/>
  <c r="GT14" i="8"/>
  <c r="GZ14" i="8"/>
  <c r="CV15" i="8"/>
  <c r="DW15" i="8"/>
  <c r="GC15" i="8"/>
  <c r="GN15" i="8"/>
  <c r="DA15" i="8"/>
  <c r="GI15" i="8"/>
  <c r="GT15" i="8"/>
  <c r="GZ15" i="8"/>
  <c r="CV16" i="8"/>
  <c r="DW16" i="8"/>
  <c r="GC16" i="8"/>
  <c r="GN16" i="8"/>
  <c r="DA16" i="8"/>
  <c r="GI16" i="8"/>
  <c r="GT16" i="8"/>
  <c r="GZ16" i="8"/>
  <c r="CW4" i="8"/>
  <c r="GD4" i="8"/>
  <c r="GO4" i="8"/>
  <c r="DB4" i="8"/>
  <c r="GJ4" i="8"/>
  <c r="GU4" i="8"/>
  <c r="HA4" i="8"/>
  <c r="CW5" i="8"/>
  <c r="GD5" i="8"/>
  <c r="GO5" i="8"/>
  <c r="DB5" i="8"/>
  <c r="GJ5" i="8"/>
  <c r="GU5" i="8"/>
  <c r="HA5" i="8"/>
  <c r="CW6" i="8"/>
  <c r="GD6" i="8"/>
  <c r="GO6" i="8"/>
  <c r="DB6" i="8"/>
  <c r="GJ6" i="8"/>
  <c r="GU6" i="8"/>
  <c r="HA6" i="8"/>
  <c r="CW7" i="8"/>
  <c r="GD7" i="8"/>
  <c r="GO7" i="8"/>
  <c r="DB7" i="8"/>
  <c r="GJ7" i="8"/>
  <c r="GU7" i="8"/>
  <c r="HA7" i="8"/>
  <c r="CW8" i="8"/>
  <c r="GD8" i="8"/>
  <c r="GO8" i="8"/>
  <c r="DB8" i="8"/>
  <c r="GJ8" i="8"/>
  <c r="GU8" i="8"/>
  <c r="HA8" i="8"/>
  <c r="CW9" i="8"/>
  <c r="GD9" i="8"/>
  <c r="GO9" i="8"/>
  <c r="DB9" i="8"/>
  <c r="GJ9" i="8"/>
  <c r="GU9" i="8"/>
  <c r="HA9" i="8"/>
  <c r="CW10" i="8"/>
  <c r="GD10" i="8"/>
  <c r="GO10" i="8"/>
  <c r="DB10" i="8"/>
  <c r="GJ10" i="8"/>
  <c r="GU10" i="8"/>
  <c r="HA10" i="8"/>
  <c r="CW11" i="8"/>
  <c r="GD11" i="8"/>
  <c r="GO11" i="8"/>
  <c r="DB11" i="8"/>
  <c r="GJ11" i="8"/>
  <c r="GU11" i="8"/>
  <c r="HA11" i="8"/>
  <c r="CW12" i="8"/>
  <c r="GD12" i="8"/>
  <c r="GO12" i="8"/>
  <c r="DB12" i="8"/>
  <c r="GJ12" i="8"/>
  <c r="GU12" i="8"/>
  <c r="HA12" i="8"/>
  <c r="CW13" i="8"/>
  <c r="GD13" i="8"/>
  <c r="GO13" i="8"/>
  <c r="DB13" i="8"/>
  <c r="GJ13" i="8"/>
  <c r="GU13" i="8"/>
  <c r="HA13" i="8"/>
  <c r="CW14" i="8"/>
  <c r="GD14" i="8"/>
  <c r="GO14" i="8"/>
  <c r="DB14" i="8"/>
  <c r="GJ14" i="8"/>
  <c r="GU14" i="8"/>
  <c r="HA14" i="8"/>
  <c r="CW15" i="8"/>
  <c r="GD15" i="8"/>
  <c r="GO15" i="8"/>
  <c r="DB15" i="8"/>
  <c r="GJ15" i="8"/>
  <c r="GU15" i="8"/>
  <c r="HA15" i="8"/>
  <c r="CW16" i="8"/>
  <c r="GD16" i="8"/>
  <c r="GO16" i="8"/>
  <c r="DB16" i="8"/>
  <c r="GJ16" i="8"/>
  <c r="GU16" i="8"/>
  <c r="HA16" i="8"/>
  <c r="GE4" i="8"/>
  <c r="GP4" i="8"/>
  <c r="GK4" i="8"/>
  <c r="GV4" i="8"/>
  <c r="HB4" i="8"/>
  <c r="GE5" i="8"/>
  <c r="GP5" i="8"/>
  <c r="GK5" i="8"/>
  <c r="GV5" i="8"/>
  <c r="HB5" i="8"/>
  <c r="GE6" i="8"/>
  <c r="GP6" i="8"/>
  <c r="GK6" i="8"/>
  <c r="GV6" i="8"/>
  <c r="HB6" i="8"/>
  <c r="GE7" i="8"/>
  <c r="GP7" i="8"/>
  <c r="GK7" i="8"/>
  <c r="GV7" i="8"/>
  <c r="HB7" i="8"/>
  <c r="GE8" i="8"/>
  <c r="GP8" i="8"/>
  <c r="GK8" i="8"/>
  <c r="GV8" i="8"/>
  <c r="HB8" i="8"/>
  <c r="GE9" i="8"/>
  <c r="GP9" i="8"/>
  <c r="GK9" i="8"/>
  <c r="GV9" i="8"/>
  <c r="HB9" i="8"/>
  <c r="GE10" i="8"/>
  <c r="GP10" i="8"/>
  <c r="GK10" i="8"/>
  <c r="GV10" i="8"/>
  <c r="HB10" i="8"/>
  <c r="GE11" i="8"/>
  <c r="GP11" i="8"/>
  <c r="GK11" i="8"/>
  <c r="GV11" i="8"/>
  <c r="HB11" i="8"/>
  <c r="GE12" i="8"/>
  <c r="GP12" i="8"/>
  <c r="GK12" i="8"/>
  <c r="GV12" i="8"/>
  <c r="HB12" i="8"/>
  <c r="GE13" i="8"/>
  <c r="GP13" i="8"/>
  <c r="GK13" i="8"/>
  <c r="GV13" i="8"/>
  <c r="HB13" i="8"/>
  <c r="GE14" i="8"/>
  <c r="GP14" i="8"/>
  <c r="GK14" i="8"/>
  <c r="GV14" i="8"/>
  <c r="HB14" i="8"/>
  <c r="GE15" i="8"/>
  <c r="GP15" i="8"/>
  <c r="GK15" i="8"/>
  <c r="GV15" i="8"/>
  <c r="HB15" i="8"/>
  <c r="GE16" i="8"/>
  <c r="GP16" i="8"/>
  <c r="GK16" i="8"/>
  <c r="GV16" i="8"/>
  <c r="HB16" i="8"/>
  <c r="CY4" i="8"/>
  <c r="GF4" i="8"/>
  <c r="GQ4" i="8"/>
  <c r="DD4" i="8"/>
  <c r="GL4" i="8"/>
  <c r="GW4" i="8"/>
  <c r="HC4" i="8"/>
  <c r="CY5" i="8"/>
  <c r="GF5" i="8"/>
  <c r="GQ5" i="8"/>
  <c r="DD5" i="8"/>
  <c r="GL5" i="8"/>
  <c r="GW5" i="8"/>
  <c r="HC5" i="8"/>
  <c r="CY6" i="8"/>
  <c r="GF6" i="8"/>
  <c r="GQ6" i="8"/>
  <c r="DD6" i="8"/>
  <c r="GL6" i="8"/>
  <c r="GW6" i="8"/>
  <c r="HC6" i="8"/>
  <c r="CY7" i="8"/>
  <c r="GF7" i="8"/>
  <c r="GQ7" i="8"/>
  <c r="DD7" i="8"/>
  <c r="GL7" i="8"/>
  <c r="GW7" i="8"/>
  <c r="HC7" i="8"/>
  <c r="CY8" i="8"/>
  <c r="GF8" i="8"/>
  <c r="GQ8" i="8"/>
  <c r="DD8" i="8"/>
  <c r="GL8" i="8"/>
  <c r="GW8" i="8"/>
  <c r="HC8" i="8"/>
  <c r="CY9" i="8"/>
  <c r="GF9" i="8"/>
  <c r="GQ9" i="8"/>
  <c r="DD9" i="8"/>
  <c r="GL9" i="8"/>
  <c r="GW9" i="8"/>
  <c r="HC9" i="8"/>
  <c r="CY10" i="8"/>
  <c r="GF10" i="8"/>
  <c r="GQ10" i="8"/>
  <c r="DD10" i="8"/>
  <c r="GL10" i="8"/>
  <c r="GW10" i="8"/>
  <c r="HC10" i="8"/>
  <c r="CY11" i="8"/>
  <c r="GF11" i="8"/>
  <c r="GQ11" i="8"/>
  <c r="DD11" i="8"/>
  <c r="GL11" i="8"/>
  <c r="GW11" i="8"/>
  <c r="HC11" i="8"/>
  <c r="CY12" i="8"/>
  <c r="GF12" i="8"/>
  <c r="GQ12" i="8"/>
  <c r="DD12" i="8"/>
  <c r="GL12" i="8"/>
  <c r="GW12" i="8"/>
  <c r="HC12" i="8"/>
  <c r="CY13" i="8"/>
  <c r="GF13" i="8"/>
  <c r="GQ13" i="8"/>
  <c r="DD13" i="8"/>
  <c r="GL13" i="8"/>
  <c r="GW13" i="8"/>
  <c r="HC13" i="8"/>
  <c r="CY14" i="8"/>
  <c r="GF14" i="8"/>
  <c r="GQ14" i="8"/>
  <c r="DD14" i="8"/>
  <c r="GL14" i="8"/>
  <c r="GW14" i="8"/>
  <c r="HC14" i="8"/>
  <c r="CY15" i="8"/>
  <c r="GF15" i="8"/>
  <c r="GQ15" i="8"/>
  <c r="DD15" i="8"/>
  <c r="GL15" i="8"/>
  <c r="GW15" i="8"/>
  <c r="HC15" i="8"/>
  <c r="CY16" i="8"/>
  <c r="GF16" i="8"/>
  <c r="GQ16" i="8"/>
  <c r="DD16" i="8"/>
  <c r="GL16" i="8"/>
  <c r="GW16" i="8"/>
  <c r="HC16" i="8"/>
  <c r="GB4" i="8"/>
  <c r="GM4" i="8"/>
  <c r="GH4" i="8"/>
  <c r="GS4" i="8"/>
  <c r="GY4" i="8"/>
  <c r="GB5" i="8"/>
  <c r="GM5" i="8"/>
  <c r="GH5" i="8"/>
  <c r="GS5" i="8"/>
  <c r="GY5" i="8"/>
  <c r="GB6" i="8"/>
  <c r="GM6" i="8"/>
  <c r="GH6" i="8"/>
  <c r="GS6" i="8"/>
  <c r="GY6" i="8"/>
  <c r="GB7" i="8"/>
  <c r="GM7" i="8"/>
  <c r="GH7" i="8"/>
  <c r="GS7" i="8"/>
  <c r="GY7" i="8"/>
  <c r="GB8" i="8"/>
  <c r="GM8" i="8"/>
  <c r="GH8" i="8"/>
  <c r="GS8" i="8"/>
  <c r="GY8" i="8"/>
  <c r="GB9" i="8"/>
  <c r="GM9" i="8"/>
  <c r="GH9" i="8"/>
  <c r="GS9" i="8"/>
  <c r="GY9" i="8"/>
  <c r="GB10" i="8"/>
  <c r="GM10" i="8"/>
  <c r="GH10" i="8"/>
  <c r="GS10" i="8"/>
  <c r="GY10" i="8"/>
  <c r="GB11" i="8"/>
  <c r="GM11" i="8"/>
  <c r="GH11" i="8"/>
  <c r="GS11" i="8"/>
  <c r="GY11" i="8"/>
  <c r="GB12" i="8"/>
  <c r="GM12" i="8"/>
  <c r="GH12" i="8"/>
  <c r="GS12" i="8"/>
  <c r="GY12" i="8"/>
  <c r="GB13" i="8"/>
  <c r="GM13" i="8"/>
  <c r="GH13" i="8"/>
  <c r="GS13" i="8"/>
  <c r="GY13" i="8"/>
  <c r="GB14" i="8"/>
  <c r="GM14" i="8"/>
  <c r="GH14" i="8"/>
  <c r="GS14" i="8"/>
  <c r="GY14" i="8"/>
  <c r="GB15" i="8"/>
  <c r="GM15" i="8"/>
  <c r="GH15" i="8"/>
  <c r="GS15" i="8"/>
  <c r="GY15" i="8"/>
  <c r="GB16" i="8"/>
  <c r="GM16" i="8"/>
  <c r="GH16" i="8"/>
  <c r="GS16" i="8"/>
  <c r="GY16" i="8"/>
  <c r="GR4" i="8"/>
  <c r="GR5" i="8"/>
  <c r="GR6" i="8"/>
  <c r="GR7" i="8"/>
  <c r="GR8" i="8"/>
  <c r="GR9" i="8"/>
  <c r="GR10" i="8"/>
  <c r="GR11" i="8"/>
  <c r="GR12" i="8"/>
  <c r="GR13" i="8"/>
  <c r="GR14" i="8"/>
  <c r="GR15" i="8"/>
  <c r="GR16" i="8"/>
  <c r="GG16" i="8"/>
  <c r="EZ4" i="8"/>
  <c r="FK4" i="8"/>
  <c r="FF4" i="8"/>
  <c r="FQ4" i="8"/>
  <c r="FW4" i="8"/>
  <c r="BS5" i="8"/>
  <c r="EZ5" i="8"/>
  <c r="FK5" i="8"/>
  <c r="BY5" i="8"/>
  <c r="FF5" i="8"/>
  <c r="FQ5" i="8"/>
  <c r="FW5" i="8"/>
  <c r="BS6" i="8"/>
  <c r="EZ6" i="8"/>
  <c r="FK6" i="8"/>
  <c r="BY6" i="8"/>
  <c r="FF6" i="8"/>
  <c r="FQ6" i="8"/>
  <c r="FW6" i="8"/>
  <c r="BS7" i="8"/>
  <c r="EZ7" i="8"/>
  <c r="FK7" i="8"/>
  <c r="BY7" i="8"/>
  <c r="FF7" i="8"/>
  <c r="FQ7" i="8"/>
  <c r="FW7" i="8"/>
  <c r="BS8" i="8"/>
  <c r="EZ8" i="8"/>
  <c r="FK8" i="8"/>
  <c r="BY8" i="8"/>
  <c r="FF8" i="8"/>
  <c r="FQ8" i="8"/>
  <c r="FW8" i="8"/>
  <c r="BS9" i="8"/>
  <c r="EZ9" i="8"/>
  <c r="FK9" i="8"/>
  <c r="BY9" i="8"/>
  <c r="FF9" i="8"/>
  <c r="FQ9" i="8"/>
  <c r="FW9" i="8"/>
  <c r="BS10" i="8"/>
  <c r="EZ10" i="8"/>
  <c r="FK10" i="8"/>
  <c r="BY10" i="8"/>
  <c r="FF10" i="8"/>
  <c r="FQ10" i="8"/>
  <c r="FW10" i="8"/>
  <c r="BS11" i="8"/>
  <c r="EZ11" i="8"/>
  <c r="FK11" i="8"/>
  <c r="BY11" i="8"/>
  <c r="FF11" i="8"/>
  <c r="FQ11" i="8"/>
  <c r="FW11" i="8"/>
  <c r="BS12" i="8"/>
  <c r="EZ12" i="8"/>
  <c r="FK12" i="8"/>
  <c r="BY12" i="8"/>
  <c r="FF12" i="8"/>
  <c r="FQ12" i="8"/>
  <c r="FW12" i="8"/>
  <c r="BS13" i="8"/>
  <c r="EZ13" i="8"/>
  <c r="FK13" i="8"/>
  <c r="BY13" i="8"/>
  <c r="FF13" i="8"/>
  <c r="FQ13" i="8"/>
  <c r="FW13" i="8"/>
  <c r="BS14" i="8"/>
  <c r="EZ14" i="8"/>
  <c r="FK14" i="8"/>
  <c r="BY14" i="8"/>
  <c r="FF14" i="8"/>
  <c r="FQ14" i="8"/>
  <c r="FW14" i="8"/>
  <c r="BS15" i="8"/>
  <c r="EZ15" i="8"/>
  <c r="FK15" i="8"/>
  <c r="BY15" i="8"/>
  <c r="FF15" i="8"/>
  <c r="FQ15" i="8"/>
  <c r="FW15" i="8"/>
  <c r="BS16" i="8"/>
  <c r="EZ16" i="8"/>
  <c r="FK16" i="8"/>
  <c r="BY16" i="8"/>
  <c r="FF16" i="8"/>
  <c r="FQ16" i="8"/>
  <c r="FW16" i="8"/>
  <c r="FA4" i="8"/>
  <c r="FL4" i="8"/>
  <c r="FG4" i="8"/>
  <c r="FR4" i="8"/>
  <c r="FX4" i="8"/>
  <c r="BT5" i="8"/>
  <c r="FA5" i="8"/>
  <c r="FL5" i="8"/>
  <c r="BZ5" i="8"/>
  <c r="FG5" i="8"/>
  <c r="FR5" i="8"/>
  <c r="FX5" i="8"/>
  <c r="BT6" i="8"/>
  <c r="FA6" i="8"/>
  <c r="FL6" i="8"/>
  <c r="BZ6" i="8"/>
  <c r="FG6" i="8"/>
  <c r="FR6" i="8"/>
  <c r="FX6" i="8"/>
  <c r="BT7" i="8"/>
  <c r="FA7" i="8"/>
  <c r="FL7" i="8"/>
  <c r="BZ7" i="8"/>
  <c r="FG7" i="8"/>
  <c r="FR7" i="8"/>
  <c r="FX7" i="8"/>
  <c r="BT8" i="8"/>
  <c r="FA8" i="8"/>
  <c r="FL8" i="8"/>
  <c r="BZ8" i="8"/>
  <c r="FG8" i="8"/>
  <c r="FR8" i="8"/>
  <c r="FX8" i="8"/>
  <c r="BT9" i="8"/>
  <c r="FA9" i="8"/>
  <c r="FL9" i="8"/>
  <c r="BZ9" i="8"/>
  <c r="FG9" i="8"/>
  <c r="FR9" i="8"/>
  <c r="FX9" i="8"/>
  <c r="BT10" i="8"/>
  <c r="FA10" i="8"/>
  <c r="FL10" i="8"/>
  <c r="BZ10" i="8"/>
  <c r="FG10" i="8"/>
  <c r="FR10" i="8"/>
  <c r="FX10" i="8"/>
  <c r="BT11" i="8"/>
  <c r="FA11" i="8"/>
  <c r="FL11" i="8"/>
  <c r="BZ11" i="8"/>
  <c r="FG11" i="8"/>
  <c r="FR11" i="8"/>
  <c r="FX11" i="8"/>
  <c r="BT12" i="8"/>
  <c r="FA12" i="8"/>
  <c r="FL12" i="8"/>
  <c r="BZ12" i="8"/>
  <c r="FG12" i="8"/>
  <c r="FR12" i="8"/>
  <c r="FX12" i="8"/>
  <c r="BT13" i="8"/>
  <c r="FA13" i="8"/>
  <c r="FL13" i="8"/>
  <c r="BZ13" i="8"/>
  <c r="FG13" i="8"/>
  <c r="FR13" i="8"/>
  <c r="FX13" i="8"/>
  <c r="BT14" i="8"/>
  <c r="FA14" i="8"/>
  <c r="FL14" i="8"/>
  <c r="BZ14" i="8"/>
  <c r="FG14" i="8"/>
  <c r="FR14" i="8"/>
  <c r="FX14" i="8"/>
  <c r="BT15" i="8"/>
  <c r="FA15" i="8"/>
  <c r="FL15" i="8"/>
  <c r="BZ15" i="8"/>
  <c r="FG15" i="8"/>
  <c r="FR15" i="8"/>
  <c r="FX15" i="8"/>
  <c r="BT16" i="8"/>
  <c r="FA16" i="8"/>
  <c r="FL16" i="8"/>
  <c r="BZ16" i="8"/>
  <c r="FG16" i="8"/>
  <c r="FR16" i="8"/>
  <c r="FX16" i="8"/>
  <c r="FB4" i="8"/>
  <c r="FM4" i="8"/>
  <c r="FH4" i="8"/>
  <c r="FS4" i="8"/>
  <c r="FY4" i="8"/>
  <c r="BU5" i="8"/>
  <c r="FB5" i="8"/>
  <c r="FM5" i="8"/>
  <c r="CA5" i="8"/>
  <c r="FH5" i="8"/>
  <c r="FS5" i="8"/>
  <c r="FY5" i="8"/>
  <c r="BU6" i="8"/>
  <c r="FB6" i="8"/>
  <c r="FM6" i="8"/>
  <c r="CA6" i="8"/>
  <c r="FH6" i="8"/>
  <c r="FS6" i="8"/>
  <c r="FY6" i="8"/>
  <c r="BU7" i="8"/>
  <c r="FB7" i="8"/>
  <c r="FM7" i="8"/>
  <c r="CA7" i="8"/>
  <c r="FH7" i="8"/>
  <c r="FS7" i="8"/>
  <c r="FY7" i="8"/>
  <c r="BU8" i="8"/>
  <c r="FB8" i="8"/>
  <c r="FM8" i="8"/>
  <c r="CA8" i="8"/>
  <c r="FH8" i="8"/>
  <c r="FS8" i="8"/>
  <c r="FY8" i="8"/>
  <c r="BU9" i="8"/>
  <c r="FB9" i="8"/>
  <c r="FM9" i="8"/>
  <c r="CA9" i="8"/>
  <c r="FH9" i="8"/>
  <c r="FS9" i="8"/>
  <c r="FY9" i="8"/>
  <c r="BU10" i="8"/>
  <c r="FB10" i="8"/>
  <c r="FM10" i="8"/>
  <c r="CA10" i="8"/>
  <c r="FH10" i="8"/>
  <c r="FS10" i="8"/>
  <c r="FY10" i="8"/>
  <c r="BU11" i="8"/>
  <c r="FB11" i="8"/>
  <c r="FM11" i="8"/>
  <c r="CA11" i="8"/>
  <c r="FH11" i="8"/>
  <c r="FS11" i="8"/>
  <c r="FY11" i="8"/>
  <c r="BU12" i="8"/>
  <c r="FB12" i="8"/>
  <c r="FM12" i="8"/>
  <c r="CA12" i="8"/>
  <c r="FH12" i="8"/>
  <c r="FS12" i="8"/>
  <c r="FY12" i="8"/>
  <c r="BU13" i="8"/>
  <c r="FB13" i="8"/>
  <c r="FM13" i="8"/>
  <c r="CA13" i="8"/>
  <c r="FH13" i="8"/>
  <c r="FS13" i="8"/>
  <c r="FY13" i="8"/>
  <c r="BU14" i="8"/>
  <c r="FB14" i="8"/>
  <c r="FM14" i="8"/>
  <c r="CA14" i="8"/>
  <c r="FH14" i="8"/>
  <c r="FS14" i="8"/>
  <c r="FY14" i="8"/>
  <c r="BU15" i="8"/>
  <c r="FB15" i="8"/>
  <c r="FM15" i="8"/>
  <c r="CA15" i="8"/>
  <c r="FH15" i="8"/>
  <c r="FS15" i="8"/>
  <c r="FY15" i="8"/>
  <c r="BU16" i="8"/>
  <c r="FB16" i="8"/>
  <c r="FM16" i="8"/>
  <c r="CA16" i="8"/>
  <c r="FH16" i="8"/>
  <c r="FS16" i="8"/>
  <c r="FY16" i="8"/>
  <c r="FC4" i="8"/>
  <c r="FN4" i="8"/>
  <c r="FI4" i="8"/>
  <c r="FT4" i="8"/>
  <c r="FZ4" i="8"/>
  <c r="BV5" i="8"/>
  <c r="FC5" i="8"/>
  <c r="FN5" i="8"/>
  <c r="CB5" i="8"/>
  <c r="FI5" i="8"/>
  <c r="FT5" i="8"/>
  <c r="FZ5" i="8"/>
  <c r="BV6" i="8"/>
  <c r="FC6" i="8"/>
  <c r="FN6" i="8"/>
  <c r="CB6" i="8"/>
  <c r="FI6" i="8"/>
  <c r="FT6" i="8"/>
  <c r="FZ6" i="8"/>
  <c r="BV7" i="8"/>
  <c r="FC7" i="8"/>
  <c r="FN7" i="8"/>
  <c r="CB7" i="8"/>
  <c r="FI7" i="8"/>
  <c r="FT7" i="8"/>
  <c r="FZ7" i="8"/>
  <c r="BV8" i="8"/>
  <c r="FC8" i="8"/>
  <c r="FN8" i="8"/>
  <c r="CB8" i="8"/>
  <c r="FI8" i="8"/>
  <c r="FT8" i="8"/>
  <c r="FZ8" i="8"/>
  <c r="BV9" i="8"/>
  <c r="FC9" i="8"/>
  <c r="FN9" i="8"/>
  <c r="CB9" i="8"/>
  <c r="FI9" i="8"/>
  <c r="FT9" i="8"/>
  <c r="FZ9" i="8"/>
  <c r="BV10" i="8"/>
  <c r="FC10" i="8"/>
  <c r="FN10" i="8"/>
  <c r="CB10" i="8"/>
  <c r="FI10" i="8"/>
  <c r="FT10" i="8"/>
  <c r="FZ10" i="8"/>
  <c r="BV11" i="8"/>
  <c r="FC11" i="8"/>
  <c r="FN11" i="8"/>
  <c r="CB11" i="8"/>
  <c r="FI11" i="8"/>
  <c r="FT11" i="8"/>
  <c r="FZ11" i="8"/>
  <c r="BV12" i="8"/>
  <c r="FC12" i="8"/>
  <c r="FN12" i="8"/>
  <c r="CB12" i="8"/>
  <c r="FI12" i="8"/>
  <c r="FT12" i="8"/>
  <c r="FZ12" i="8"/>
  <c r="BV13" i="8"/>
  <c r="FC13" i="8"/>
  <c r="FN13" i="8"/>
  <c r="CB13" i="8"/>
  <c r="FI13" i="8"/>
  <c r="FT13" i="8"/>
  <c r="FZ13" i="8"/>
  <c r="BV14" i="8"/>
  <c r="FC14" i="8"/>
  <c r="FN14" i="8"/>
  <c r="CB14" i="8"/>
  <c r="FI14" i="8"/>
  <c r="FT14" i="8"/>
  <c r="FZ14" i="8"/>
  <c r="BV15" i="8"/>
  <c r="FC15" i="8"/>
  <c r="FN15" i="8"/>
  <c r="CB15" i="8"/>
  <c r="FI15" i="8"/>
  <c r="FT15" i="8"/>
  <c r="FZ15" i="8"/>
  <c r="BV16" i="8"/>
  <c r="FC16" i="8"/>
  <c r="FN16" i="8"/>
  <c r="FI16" i="8"/>
  <c r="FT16" i="8"/>
  <c r="FZ16" i="8"/>
  <c r="EY4" i="8"/>
  <c r="FJ4" i="8"/>
  <c r="FE4" i="8"/>
  <c r="FP4" i="8"/>
  <c r="FV4" i="8"/>
  <c r="BW5" i="8"/>
  <c r="FD5" i="8"/>
  <c r="EY5" i="8"/>
  <c r="FJ5" i="8"/>
  <c r="FE5" i="8"/>
  <c r="FP5" i="8"/>
  <c r="FV5" i="8"/>
  <c r="BW6" i="8"/>
  <c r="FD6" i="8"/>
  <c r="EY6" i="8"/>
  <c r="FJ6" i="8"/>
  <c r="FE6" i="8"/>
  <c r="FP6" i="8"/>
  <c r="FV6" i="8"/>
  <c r="BW7" i="8"/>
  <c r="FD7" i="8"/>
  <c r="EY7" i="8"/>
  <c r="FJ7" i="8"/>
  <c r="FE7" i="8"/>
  <c r="FP7" i="8"/>
  <c r="FV7" i="8"/>
  <c r="BW8" i="8"/>
  <c r="FD8" i="8"/>
  <c r="EY8" i="8"/>
  <c r="FJ8" i="8"/>
  <c r="FE8" i="8"/>
  <c r="FP8" i="8"/>
  <c r="FV8" i="8"/>
  <c r="BW9" i="8"/>
  <c r="FD9" i="8"/>
  <c r="EY9" i="8"/>
  <c r="FJ9" i="8"/>
  <c r="FE9" i="8"/>
  <c r="FP9" i="8"/>
  <c r="FV9" i="8"/>
  <c r="BW10" i="8"/>
  <c r="FD10" i="8"/>
  <c r="EY10" i="8"/>
  <c r="FJ10" i="8"/>
  <c r="FE10" i="8"/>
  <c r="FP10" i="8"/>
  <c r="FV10" i="8"/>
  <c r="BW11" i="8"/>
  <c r="FD11" i="8"/>
  <c r="EY11" i="8"/>
  <c r="FJ11" i="8"/>
  <c r="FE11" i="8"/>
  <c r="FP11" i="8"/>
  <c r="FV11" i="8"/>
  <c r="BW12" i="8"/>
  <c r="FD12" i="8"/>
  <c r="EY12" i="8"/>
  <c r="FJ12" i="8"/>
  <c r="FE12" i="8"/>
  <c r="FP12" i="8"/>
  <c r="FV12" i="8"/>
  <c r="BW13" i="8"/>
  <c r="FD13" i="8"/>
  <c r="EY13" i="8"/>
  <c r="FJ13" i="8"/>
  <c r="FE13" i="8"/>
  <c r="FP13" i="8"/>
  <c r="FV13" i="8"/>
  <c r="BW14" i="8"/>
  <c r="FD14" i="8"/>
  <c r="EY14" i="8"/>
  <c r="FJ14" i="8"/>
  <c r="FE14" i="8"/>
  <c r="FP14" i="8"/>
  <c r="FV14" i="8"/>
  <c r="BW15" i="8"/>
  <c r="FD15" i="8"/>
  <c r="EY15" i="8"/>
  <c r="FJ15" i="8"/>
  <c r="FE15" i="8"/>
  <c r="FP15" i="8"/>
  <c r="FV15" i="8"/>
  <c r="BW16" i="8"/>
  <c r="FD16" i="8"/>
  <c r="EY16" i="8"/>
  <c r="FJ16" i="8"/>
  <c r="FE16" i="8"/>
  <c r="FP16" i="8"/>
  <c r="FV16" i="8"/>
  <c r="FO4" i="8"/>
  <c r="FO5" i="8"/>
  <c r="FO6" i="8"/>
  <c r="FO7" i="8"/>
  <c r="FO8" i="8"/>
  <c r="FO9" i="8"/>
  <c r="FO10" i="8"/>
  <c r="FO11" i="8"/>
  <c r="FO12" i="8"/>
  <c r="FO13" i="8"/>
  <c r="FO14" i="8"/>
  <c r="FO15" i="8"/>
  <c r="FO16" i="8"/>
  <c r="EH4" i="8"/>
  <c r="EN4" i="8"/>
  <c r="ET4" i="8"/>
  <c r="EH5" i="8"/>
  <c r="EN5" i="8"/>
  <c r="ET5" i="8"/>
  <c r="EH6" i="8"/>
  <c r="EN6" i="8"/>
  <c r="ET6" i="8"/>
  <c r="EH7" i="8"/>
  <c r="EN7" i="8"/>
  <c r="ET7" i="8"/>
  <c r="EH8" i="8"/>
  <c r="EN8" i="8"/>
  <c r="ET8" i="8"/>
  <c r="EH9" i="8"/>
  <c r="EN9" i="8"/>
  <c r="ET9" i="8"/>
  <c r="EH10" i="8"/>
  <c r="EN10" i="8"/>
  <c r="ET10" i="8"/>
  <c r="EH11" i="8"/>
  <c r="EN11" i="8"/>
  <c r="ET11" i="8"/>
  <c r="EH12" i="8"/>
  <c r="EN12" i="8"/>
  <c r="ET12" i="8"/>
  <c r="EH13" i="8"/>
  <c r="EN13" i="8"/>
  <c r="ET13" i="8"/>
  <c r="EH14" i="8"/>
  <c r="EN14" i="8"/>
  <c r="ET14" i="8"/>
  <c r="EH15" i="8"/>
  <c r="EN15" i="8"/>
  <c r="ET15" i="8"/>
  <c r="EH16" i="8"/>
  <c r="EN16" i="8"/>
  <c r="ET16" i="8"/>
  <c r="EI4" i="8"/>
  <c r="EO4" i="8"/>
  <c r="EU4" i="8"/>
  <c r="EI5" i="8"/>
  <c r="EO5" i="8"/>
  <c r="EU5" i="8"/>
  <c r="EI6" i="8"/>
  <c r="EO6" i="8"/>
  <c r="EU6" i="8"/>
  <c r="EI7" i="8"/>
  <c r="EO7" i="8"/>
  <c r="EU7" i="8"/>
  <c r="EI8" i="8"/>
  <c r="EO8" i="8"/>
  <c r="EU8" i="8"/>
  <c r="EI9" i="8"/>
  <c r="EO9" i="8"/>
  <c r="EU9" i="8"/>
  <c r="EI10" i="8"/>
  <c r="EO10" i="8"/>
  <c r="EU10" i="8"/>
  <c r="EI11" i="8"/>
  <c r="EO11" i="8"/>
  <c r="EU11" i="8"/>
  <c r="EI12" i="8"/>
  <c r="EO12" i="8"/>
  <c r="EU12" i="8"/>
  <c r="EI13" i="8"/>
  <c r="EO13" i="8"/>
  <c r="EU13" i="8"/>
  <c r="EI14" i="8"/>
  <c r="EO14" i="8"/>
  <c r="EU14" i="8"/>
  <c r="EI15" i="8"/>
  <c r="EO15" i="8"/>
  <c r="EU15" i="8"/>
  <c r="EI16" i="8"/>
  <c r="EO16" i="8"/>
  <c r="EU16" i="8"/>
  <c r="EJ4" i="8"/>
  <c r="EP4" i="8"/>
  <c r="EV4" i="8"/>
  <c r="EJ5" i="8"/>
  <c r="EP5" i="8"/>
  <c r="EV5" i="8"/>
  <c r="EJ6" i="8"/>
  <c r="EP6" i="8"/>
  <c r="EV6" i="8"/>
  <c r="EJ7" i="8"/>
  <c r="EP7" i="8"/>
  <c r="EV7" i="8"/>
  <c r="EJ8" i="8"/>
  <c r="EP8" i="8"/>
  <c r="EV8" i="8"/>
  <c r="EJ9" i="8"/>
  <c r="EP9" i="8"/>
  <c r="EV9" i="8"/>
  <c r="EJ10" i="8"/>
  <c r="EP10" i="8"/>
  <c r="EV10" i="8"/>
  <c r="EJ11" i="8"/>
  <c r="EP11" i="8"/>
  <c r="EV11" i="8"/>
  <c r="EJ12" i="8"/>
  <c r="EP12" i="8"/>
  <c r="EV12" i="8"/>
  <c r="EJ13" i="8"/>
  <c r="EP13" i="8"/>
  <c r="EV13" i="8"/>
  <c r="EJ14" i="8"/>
  <c r="EP14" i="8"/>
  <c r="EV14" i="8"/>
  <c r="EJ15" i="8"/>
  <c r="EP15" i="8"/>
  <c r="EV15" i="8"/>
  <c r="EJ16" i="8"/>
  <c r="EP16" i="8"/>
  <c r="EV16" i="8"/>
  <c r="EK4" i="8"/>
  <c r="EQ4" i="8"/>
  <c r="EW4" i="8"/>
  <c r="EK5" i="8"/>
  <c r="EQ5" i="8"/>
  <c r="EW5" i="8"/>
  <c r="EK6" i="8"/>
  <c r="EQ6" i="8"/>
  <c r="EW6" i="8"/>
  <c r="EK7" i="8"/>
  <c r="EQ7" i="8"/>
  <c r="EW7" i="8"/>
  <c r="EK8" i="8"/>
  <c r="EQ8" i="8"/>
  <c r="EW8" i="8"/>
  <c r="EK9" i="8"/>
  <c r="EQ9" i="8"/>
  <c r="EW9" i="8"/>
  <c r="EK10" i="8"/>
  <c r="EQ10" i="8"/>
  <c r="EW10" i="8"/>
  <c r="EK11" i="8"/>
  <c r="EQ11" i="8"/>
  <c r="EW11" i="8"/>
  <c r="EK12" i="8"/>
  <c r="EQ12" i="8"/>
  <c r="EW12" i="8"/>
  <c r="EK13" i="8"/>
  <c r="EQ13" i="8"/>
  <c r="EW13" i="8"/>
  <c r="EK14" i="8"/>
  <c r="EQ14" i="8"/>
  <c r="EW14" i="8"/>
  <c r="EK15" i="8"/>
  <c r="EQ15" i="8"/>
  <c r="EW15" i="8"/>
  <c r="EK16" i="8"/>
  <c r="EQ16" i="8"/>
  <c r="EW16" i="8"/>
  <c r="EG4" i="8"/>
  <c r="EM4" i="8"/>
  <c r="ES4" i="8"/>
  <c r="DV5" i="8"/>
  <c r="EG5" i="8"/>
  <c r="EM5" i="8"/>
  <c r="ES5" i="8"/>
  <c r="DV6" i="8"/>
  <c r="EG6" i="8"/>
  <c r="EM6" i="8"/>
  <c r="ES6" i="8"/>
  <c r="DV7" i="8"/>
  <c r="EG7" i="8"/>
  <c r="EM7" i="8"/>
  <c r="ES7" i="8"/>
  <c r="DV8" i="8"/>
  <c r="EG8" i="8"/>
  <c r="EM8" i="8"/>
  <c r="ES8" i="8"/>
  <c r="DV9" i="8"/>
  <c r="EG9" i="8"/>
  <c r="EM9" i="8"/>
  <c r="ES9" i="8"/>
  <c r="DV10" i="8"/>
  <c r="EG10" i="8"/>
  <c r="EM10" i="8"/>
  <c r="ES10" i="8"/>
  <c r="DV11" i="8"/>
  <c r="EG11" i="8"/>
  <c r="EM11" i="8"/>
  <c r="ES11" i="8"/>
  <c r="DV12" i="8"/>
  <c r="EG12" i="8"/>
  <c r="EM12" i="8"/>
  <c r="ES12" i="8"/>
  <c r="DV13" i="8"/>
  <c r="EG13" i="8"/>
  <c r="EM13" i="8"/>
  <c r="ES13" i="8"/>
  <c r="DV14" i="8"/>
  <c r="EG14" i="8"/>
  <c r="EM14" i="8"/>
  <c r="ES14" i="8"/>
  <c r="DV15" i="8"/>
  <c r="EG15" i="8"/>
  <c r="EM15" i="8"/>
  <c r="ES15" i="8"/>
  <c r="DV16" i="8"/>
  <c r="EG16" i="8"/>
  <c r="EM16" i="8"/>
  <c r="ES16" i="8"/>
  <c r="EL4" i="8"/>
  <c r="EL5" i="8"/>
  <c r="EL6" i="8"/>
  <c r="EL7" i="8"/>
  <c r="EL8" i="8"/>
  <c r="EL9" i="8"/>
  <c r="EL10" i="8"/>
  <c r="EL11" i="8"/>
  <c r="EL12" i="8"/>
  <c r="EL13" i="8"/>
  <c r="EL14" i="8"/>
  <c r="EL15" i="8"/>
  <c r="DF4" i="8"/>
  <c r="DK4" i="8"/>
  <c r="DQ4" i="8"/>
  <c r="DF5" i="8"/>
  <c r="DK5" i="8"/>
  <c r="DQ5" i="8"/>
  <c r="DF6" i="8"/>
  <c r="DK6" i="8"/>
  <c r="DQ6" i="8"/>
  <c r="DF7" i="8"/>
  <c r="DK7" i="8"/>
  <c r="DQ7" i="8"/>
  <c r="DF8" i="8"/>
  <c r="DK8" i="8"/>
  <c r="DQ8" i="8"/>
  <c r="DF9" i="8"/>
  <c r="DK9" i="8"/>
  <c r="DQ9" i="8"/>
  <c r="DF10" i="8"/>
  <c r="DK10" i="8"/>
  <c r="DQ10" i="8"/>
  <c r="DF11" i="8"/>
  <c r="DK11" i="8"/>
  <c r="DQ11" i="8"/>
  <c r="DF12" i="8"/>
  <c r="DK12" i="8"/>
  <c r="DQ12" i="8"/>
  <c r="DF13" i="8"/>
  <c r="DK13" i="8"/>
  <c r="DQ13" i="8"/>
  <c r="DF14" i="8"/>
  <c r="DK14" i="8"/>
  <c r="DQ14" i="8"/>
  <c r="DF15" i="8"/>
  <c r="DK15" i="8"/>
  <c r="DQ15" i="8"/>
  <c r="DF16" i="8"/>
  <c r="DK16" i="8"/>
  <c r="DQ16" i="8"/>
  <c r="DG4" i="8"/>
  <c r="DL4" i="8"/>
  <c r="DR4" i="8"/>
  <c r="DG5" i="8"/>
  <c r="DL5" i="8"/>
  <c r="DR5" i="8"/>
  <c r="DG6" i="8"/>
  <c r="DL6" i="8"/>
  <c r="DR6" i="8"/>
  <c r="DG7" i="8"/>
  <c r="DL7" i="8"/>
  <c r="DR7" i="8"/>
  <c r="DG8" i="8"/>
  <c r="DL8" i="8"/>
  <c r="DR8" i="8"/>
  <c r="DG9" i="8"/>
  <c r="DL9" i="8"/>
  <c r="DR9" i="8"/>
  <c r="DG10" i="8"/>
  <c r="DL10" i="8"/>
  <c r="DR10" i="8"/>
  <c r="DG11" i="8"/>
  <c r="DL11" i="8"/>
  <c r="DR11" i="8"/>
  <c r="DG12" i="8"/>
  <c r="DL12" i="8"/>
  <c r="DR12" i="8"/>
  <c r="DG13" i="8"/>
  <c r="DL13" i="8"/>
  <c r="DR13" i="8"/>
  <c r="DG14" i="8"/>
  <c r="DL14" i="8"/>
  <c r="DR14" i="8"/>
  <c r="DG15" i="8"/>
  <c r="DL15" i="8"/>
  <c r="DR15" i="8"/>
  <c r="DG16" i="8"/>
  <c r="DL16" i="8"/>
  <c r="DR16" i="8"/>
  <c r="DH4" i="8"/>
  <c r="DM4" i="8"/>
  <c r="DS4" i="8"/>
  <c r="DH5" i="8"/>
  <c r="DM5" i="8"/>
  <c r="DS5" i="8"/>
  <c r="DH6" i="8"/>
  <c r="DM6" i="8"/>
  <c r="DS6" i="8"/>
  <c r="DH7" i="8"/>
  <c r="DM7" i="8"/>
  <c r="DS7" i="8"/>
  <c r="DH8" i="8"/>
  <c r="DM8" i="8"/>
  <c r="DS8" i="8"/>
  <c r="DH9" i="8"/>
  <c r="DM9" i="8"/>
  <c r="DS9" i="8"/>
  <c r="DH10" i="8"/>
  <c r="DM10" i="8"/>
  <c r="DS10" i="8"/>
  <c r="DH11" i="8"/>
  <c r="DM11" i="8"/>
  <c r="DS11" i="8"/>
  <c r="DH12" i="8"/>
  <c r="DM12" i="8"/>
  <c r="DS12" i="8"/>
  <c r="DH13" i="8"/>
  <c r="DM13" i="8"/>
  <c r="DS13" i="8"/>
  <c r="DH14" i="8"/>
  <c r="DM14" i="8"/>
  <c r="DS14" i="8"/>
  <c r="DH15" i="8"/>
  <c r="DM15" i="8"/>
  <c r="DS15" i="8"/>
  <c r="DH16" i="8"/>
  <c r="DM16" i="8"/>
  <c r="DS16" i="8"/>
  <c r="DI4" i="8"/>
  <c r="DN4" i="8"/>
  <c r="DT4" i="8"/>
  <c r="DI5" i="8"/>
  <c r="DN5" i="8"/>
  <c r="DT5" i="8"/>
  <c r="DI6" i="8"/>
  <c r="DN6" i="8"/>
  <c r="DT6" i="8"/>
  <c r="DI7" i="8"/>
  <c r="DN7" i="8"/>
  <c r="DT7" i="8"/>
  <c r="DI8" i="8"/>
  <c r="DN8" i="8"/>
  <c r="DT8" i="8"/>
  <c r="DI9" i="8"/>
  <c r="DN9" i="8"/>
  <c r="DT9" i="8"/>
  <c r="DI10" i="8"/>
  <c r="DN10" i="8"/>
  <c r="DT10" i="8"/>
  <c r="DI11" i="8"/>
  <c r="DN11" i="8"/>
  <c r="DT11" i="8"/>
  <c r="DI12" i="8"/>
  <c r="DN12" i="8"/>
  <c r="DT12" i="8"/>
  <c r="DI13" i="8"/>
  <c r="DN13" i="8"/>
  <c r="DT13" i="8"/>
  <c r="DI14" i="8"/>
  <c r="DN14" i="8"/>
  <c r="DT14" i="8"/>
  <c r="DI15" i="8"/>
  <c r="DN15" i="8"/>
  <c r="DT15" i="8"/>
  <c r="DI16" i="8"/>
  <c r="DN16" i="8"/>
  <c r="DT16" i="8"/>
  <c r="CU4" i="8"/>
  <c r="DE4" i="8"/>
  <c r="CZ4" i="8"/>
  <c r="DJ4" i="8"/>
  <c r="DP4" i="8"/>
  <c r="CU5" i="8"/>
  <c r="DE5" i="8"/>
  <c r="CZ5" i="8"/>
  <c r="DJ5" i="8"/>
  <c r="DP5" i="8"/>
  <c r="CU6" i="8"/>
  <c r="DE6" i="8"/>
  <c r="CZ6" i="8"/>
  <c r="DJ6" i="8"/>
  <c r="DP6" i="8"/>
  <c r="CU7" i="8"/>
  <c r="DE7" i="8"/>
  <c r="CZ7" i="8"/>
  <c r="DJ7" i="8"/>
  <c r="DP7" i="8"/>
  <c r="CU8" i="8"/>
  <c r="DE8" i="8"/>
  <c r="CZ8" i="8"/>
  <c r="DJ8" i="8"/>
  <c r="DP8" i="8"/>
  <c r="CU9" i="8"/>
  <c r="DE9" i="8"/>
  <c r="CZ9" i="8"/>
  <c r="DJ9" i="8"/>
  <c r="DP9" i="8"/>
  <c r="CU10" i="8"/>
  <c r="DE10" i="8"/>
  <c r="CZ10" i="8"/>
  <c r="DJ10" i="8"/>
  <c r="DP10" i="8"/>
  <c r="CU11" i="8"/>
  <c r="DE11" i="8"/>
  <c r="CZ11" i="8"/>
  <c r="DJ11" i="8"/>
  <c r="DP11" i="8"/>
  <c r="CU12" i="8"/>
  <c r="DE12" i="8"/>
  <c r="CZ12" i="8"/>
  <c r="DJ12" i="8"/>
  <c r="DP12" i="8"/>
  <c r="CU13" i="8"/>
  <c r="DE13" i="8"/>
  <c r="CZ13" i="8"/>
  <c r="DJ13" i="8"/>
  <c r="DP13" i="8"/>
  <c r="CU14" i="8"/>
  <c r="DE14" i="8"/>
  <c r="CZ14" i="8"/>
  <c r="DJ14" i="8"/>
  <c r="DP14" i="8"/>
  <c r="CU15" i="8"/>
  <c r="DE15" i="8"/>
  <c r="CZ15" i="8"/>
  <c r="DJ15" i="8"/>
  <c r="DP15" i="8"/>
  <c r="CU16" i="8"/>
  <c r="DE16" i="8"/>
  <c r="CZ16" i="8"/>
  <c r="DJ16" i="8"/>
  <c r="DP16" i="8"/>
  <c r="CD4" i="8"/>
  <c r="CJ4" i="8"/>
  <c r="CP4" i="8"/>
  <c r="CD5" i="8"/>
  <c r="CJ5" i="8"/>
  <c r="CP5" i="8"/>
  <c r="CD6" i="8"/>
  <c r="CJ6" i="8"/>
  <c r="CP6" i="8"/>
  <c r="CD7" i="8"/>
  <c r="CJ7" i="8"/>
  <c r="CP7" i="8"/>
  <c r="CD8" i="8"/>
  <c r="CJ8" i="8"/>
  <c r="CP8" i="8"/>
  <c r="CD9" i="8"/>
  <c r="CJ9" i="8"/>
  <c r="CP9" i="8"/>
  <c r="CD10" i="8"/>
  <c r="CJ10" i="8"/>
  <c r="CP10" i="8"/>
  <c r="CD11" i="8"/>
  <c r="CJ11" i="8"/>
  <c r="CP11" i="8"/>
  <c r="CD12" i="8"/>
  <c r="CJ12" i="8"/>
  <c r="CP12" i="8"/>
  <c r="CD13" i="8"/>
  <c r="CJ13" i="8"/>
  <c r="CP13" i="8"/>
  <c r="CD14" i="8"/>
  <c r="CJ14" i="8"/>
  <c r="CP14" i="8"/>
  <c r="CD15" i="8"/>
  <c r="CJ15" i="8"/>
  <c r="CP15" i="8"/>
  <c r="CD16" i="8"/>
  <c r="CJ16" i="8"/>
  <c r="CP16" i="8"/>
  <c r="CE4" i="8"/>
  <c r="CK4" i="8"/>
  <c r="CQ4" i="8"/>
  <c r="CE5" i="8"/>
  <c r="CK5" i="8"/>
  <c r="CQ5" i="8"/>
  <c r="CE6" i="8"/>
  <c r="CK6" i="8"/>
  <c r="CQ6" i="8"/>
  <c r="CE7" i="8"/>
  <c r="CK7" i="8"/>
  <c r="CQ7" i="8"/>
  <c r="CE8" i="8"/>
  <c r="CK8" i="8"/>
  <c r="CQ8" i="8"/>
  <c r="CE9" i="8"/>
  <c r="CK9" i="8"/>
  <c r="CQ9" i="8"/>
  <c r="CE10" i="8"/>
  <c r="CK10" i="8"/>
  <c r="CQ10" i="8"/>
  <c r="CE11" i="8"/>
  <c r="CK11" i="8"/>
  <c r="CQ11" i="8"/>
  <c r="CE12" i="8"/>
  <c r="CK12" i="8"/>
  <c r="CQ12" i="8"/>
  <c r="CE13" i="8"/>
  <c r="CK13" i="8"/>
  <c r="CQ13" i="8"/>
  <c r="CE14" i="8"/>
  <c r="CK14" i="8"/>
  <c r="CQ14" i="8"/>
  <c r="CE15" i="8"/>
  <c r="CK15" i="8"/>
  <c r="CQ15" i="8"/>
  <c r="CE16" i="8"/>
  <c r="CK16" i="8"/>
  <c r="CQ16" i="8"/>
  <c r="CF4" i="8"/>
  <c r="CL4" i="8"/>
  <c r="CR4" i="8"/>
  <c r="CF5" i="8"/>
  <c r="CL5" i="8"/>
  <c r="CR5" i="8"/>
  <c r="CF6" i="8"/>
  <c r="CL6" i="8"/>
  <c r="CR6" i="8"/>
  <c r="CF7" i="8"/>
  <c r="CL7" i="8"/>
  <c r="CR7" i="8"/>
  <c r="CF8" i="8"/>
  <c r="CL8" i="8"/>
  <c r="CR8" i="8"/>
  <c r="CF9" i="8"/>
  <c r="CL9" i="8"/>
  <c r="CR9" i="8"/>
  <c r="CF10" i="8"/>
  <c r="CL10" i="8"/>
  <c r="CR10" i="8"/>
  <c r="CF11" i="8"/>
  <c r="CL11" i="8"/>
  <c r="CR11" i="8"/>
  <c r="CF12" i="8"/>
  <c r="CL12" i="8"/>
  <c r="CR12" i="8"/>
  <c r="CF13" i="8"/>
  <c r="CL13" i="8"/>
  <c r="CR13" i="8"/>
  <c r="CF14" i="8"/>
  <c r="CL14" i="8"/>
  <c r="CR14" i="8"/>
  <c r="CF15" i="8"/>
  <c r="CL15" i="8"/>
  <c r="CR15" i="8"/>
  <c r="CF16" i="8"/>
  <c r="CL16" i="8"/>
  <c r="CR16" i="8"/>
  <c r="CG4" i="8"/>
  <c r="CM4" i="8"/>
  <c r="CS4" i="8"/>
  <c r="CG5" i="8"/>
  <c r="CM5" i="8"/>
  <c r="CS5" i="8"/>
  <c r="CG6" i="8"/>
  <c r="CM6" i="8"/>
  <c r="CS6" i="8"/>
  <c r="CG7" i="8"/>
  <c r="CM7" i="8"/>
  <c r="CS7" i="8"/>
  <c r="CG8" i="8"/>
  <c r="CM8" i="8"/>
  <c r="CS8" i="8"/>
  <c r="CG9" i="8"/>
  <c r="CM9" i="8"/>
  <c r="CS9" i="8"/>
  <c r="CG10" i="8"/>
  <c r="CM10" i="8"/>
  <c r="CS10" i="8"/>
  <c r="CG11" i="8"/>
  <c r="CM11" i="8"/>
  <c r="CS11" i="8"/>
  <c r="CG12" i="8"/>
  <c r="CM12" i="8"/>
  <c r="CS12" i="8"/>
  <c r="CG13" i="8"/>
  <c r="CM13" i="8"/>
  <c r="CS13" i="8"/>
  <c r="CG14" i="8"/>
  <c r="CM14" i="8"/>
  <c r="CS14" i="8"/>
  <c r="CG15" i="8"/>
  <c r="CM15" i="8"/>
  <c r="CS15" i="8"/>
  <c r="CG16" i="8"/>
  <c r="CM16" i="8"/>
  <c r="CS16" i="8"/>
  <c r="CC4" i="8"/>
  <c r="CI4" i="8"/>
  <c r="CO4" i="8"/>
  <c r="BR5" i="8"/>
  <c r="CC5" i="8"/>
  <c r="BX5" i="8"/>
  <c r="CI5" i="8"/>
  <c r="CO5" i="8"/>
  <c r="BR6" i="8"/>
  <c r="CC6" i="8"/>
  <c r="BX6" i="8"/>
  <c r="CI6" i="8"/>
  <c r="CO6" i="8"/>
  <c r="BR7" i="8"/>
  <c r="CC7" i="8"/>
  <c r="BX7" i="8"/>
  <c r="CI7" i="8"/>
  <c r="CO7" i="8"/>
  <c r="BR8" i="8"/>
  <c r="CC8" i="8"/>
  <c r="BX8" i="8"/>
  <c r="CI8" i="8"/>
  <c r="CO8" i="8"/>
  <c r="BR9" i="8"/>
  <c r="CC9" i="8"/>
  <c r="BX9" i="8"/>
  <c r="CI9" i="8"/>
  <c r="CO9" i="8"/>
  <c r="BR10" i="8"/>
  <c r="CC10" i="8"/>
  <c r="BX10" i="8"/>
  <c r="CI10" i="8"/>
  <c r="CO10" i="8"/>
  <c r="BR11" i="8"/>
  <c r="CC11" i="8"/>
  <c r="BX11" i="8"/>
  <c r="CI11" i="8"/>
  <c r="CO11" i="8"/>
  <c r="BR12" i="8"/>
  <c r="CC12" i="8"/>
  <c r="BX12" i="8"/>
  <c r="CI12" i="8"/>
  <c r="CO12" i="8"/>
  <c r="BR13" i="8"/>
  <c r="CC13" i="8"/>
  <c r="BX13" i="8"/>
  <c r="CI13" i="8"/>
  <c r="CO13" i="8"/>
  <c r="BR14" i="8"/>
  <c r="CC14" i="8"/>
  <c r="BX14" i="8"/>
  <c r="CI14" i="8"/>
  <c r="CO14" i="8"/>
  <c r="BR15" i="8"/>
  <c r="CC15" i="8"/>
  <c r="BX15" i="8"/>
  <c r="CI15" i="8"/>
  <c r="CO15" i="8"/>
  <c r="BR16" i="8"/>
  <c r="CC16" i="8"/>
  <c r="BX16" i="8"/>
  <c r="CI16" i="8"/>
  <c r="CO16" i="8"/>
  <c r="CH4" i="8"/>
  <c r="CH5" i="8"/>
  <c r="CH6" i="8"/>
  <c r="CH7" i="8"/>
  <c r="CH8" i="8"/>
  <c r="CH9" i="8"/>
  <c r="CH10" i="8"/>
  <c r="CH11" i="8"/>
  <c r="CH12" i="8"/>
  <c r="CH13" i="8"/>
  <c r="CH14" i="8"/>
  <c r="CH15" i="8"/>
  <c r="CH16" i="8"/>
  <c r="EF16" i="8"/>
  <c r="EB16" i="8"/>
  <c r="EE16" i="8"/>
  <c r="ED16" i="8"/>
  <c r="EC16" i="8"/>
  <c r="EA16" i="8"/>
  <c r="DZ16" i="8"/>
  <c r="DY16" i="8"/>
  <c r="DX16" i="8"/>
  <c r="AO4" i="7"/>
  <c r="AO5" i="7"/>
  <c r="AO6" i="7"/>
  <c r="AO7" i="7"/>
  <c r="AO8" i="7"/>
  <c r="AO9" i="7"/>
  <c r="AO10" i="7"/>
  <c r="AO11" i="7"/>
  <c r="AO12" i="7"/>
  <c r="AO13" i="7"/>
  <c r="AO14" i="7"/>
  <c r="AO15" i="7"/>
  <c r="AO16" i="7"/>
  <c r="AO17" i="7"/>
  <c r="AO18" i="7"/>
  <c r="AO19" i="7"/>
  <c r="AO20" i="7"/>
  <c r="AO21" i="7"/>
  <c r="AN4" i="7"/>
  <c r="AN5" i="7"/>
  <c r="AN6" i="7"/>
  <c r="AN7" i="7"/>
  <c r="AN8" i="7"/>
  <c r="AN9" i="7"/>
  <c r="AN10" i="7"/>
  <c r="AN11" i="7"/>
  <c r="AN12" i="7"/>
  <c r="AN13" i="7"/>
  <c r="AN14" i="7"/>
  <c r="AN15" i="7"/>
  <c r="AN16" i="7"/>
  <c r="AN17" i="7"/>
  <c r="AN18" i="7"/>
  <c r="AN19" i="7"/>
  <c r="AN20" i="7"/>
  <c r="AN21" i="7"/>
  <c r="AM4" i="7"/>
  <c r="AM5" i="7"/>
  <c r="AM6" i="7"/>
  <c r="AM7" i="7"/>
  <c r="AM8" i="7"/>
  <c r="AM9" i="7"/>
  <c r="AM10" i="7"/>
  <c r="AM11" i="7"/>
  <c r="AM12" i="7"/>
  <c r="AM13" i="7"/>
  <c r="AM14" i="7"/>
  <c r="AM15" i="7"/>
  <c r="AM16" i="7"/>
  <c r="AM17" i="7"/>
  <c r="AM18" i="7"/>
  <c r="AM19" i="7"/>
  <c r="AM20" i="7"/>
  <c r="AM21" i="7"/>
  <c r="AL4" i="7"/>
  <c r="AL5" i="7"/>
  <c r="AL6" i="7"/>
  <c r="AL7" i="7"/>
  <c r="AL8" i="7"/>
  <c r="AL9" i="7"/>
  <c r="AL10" i="7"/>
  <c r="AL11" i="7"/>
  <c r="AL12" i="7"/>
  <c r="AL13" i="7"/>
  <c r="AL14" i="7"/>
  <c r="AL15" i="7"/>
  <c r="AL16" i="7"/>
  <c r="AL17" i="7"/>
  <c r="AL18" i="7"/>
  <c r="AL19" i="7"/>
  <c r="AL20" i="7"/>
  <c r="AL21" i="7"/>
  <c r="AK4" i="7"/>
  <c r="AK5" i="7"/>
  <c r="AK6" i="7"/>
  <c r="AK7" i="7"/>
  <c r="AK8" i="7"/>
  <c r="AK9" i="7"/>
  <c r="AK10" i="7"/>
  <c r="AK11" i="7"/>
  <c r="AK12" i="7"/>
  <c r="AK13" i="7"/>
  <c r="AK14" i="7"/>
  <c r="AK15" i="7"/>
  <c r="AK16" i="7"/>
  <c r="AK17" i="7"/>
  <c r="AK18" i="7"/>
  <c r="AK19" i="7"/>
  <c r="AK20" i="7"/>
  <c r="AK21" i="7"/>
  <c r="C4" i="3"/>
  <c r="P4" i="3"/>
  <c r="H4" i="3"/>
  <c r="U4" i="3"/>
  <c r="AA4" i="3"/>
  <c r="C5" i="3"/>
  <c r="P5" i="3"/>
  <c r="H5" i="3"/>
  <c r="U5" i="3"/>
  <c r="AA5" i="3"/>
  <c r="C6" i="3"/>
  <c r="P6" i="3"/>
  <c r="H6" i="3"/>
  <c r="U6" i="3"/>
  <c r="AA6" i="3"/>
  <c r="C7" i="3"/>
  <c r="P7" i="3"/>
  <c r="H7" i="3"/>
  <c r="U7" i="3"/>
  <c r="AA7" i="3"/>
  <c r="C8" i="3"/>
  <c r="P8" i="3"/>
  <c r="H8" i="3"/>
  <c r="U8" i="3"/>
  <c r="AA8" i="3"/>
  <c r="C9" i="3"/>
  <c r="P9" i="3"/>
  <c r="H9" i="3"/>
  <c r="U9" i="3"/>
  <c r="AA9" i="3"/>
  <c r="C10" i="3"/>
  <c r="P10" i="3"/>
  <c r="H10" i="3"/>
  <c r="U10" i="3"/>
  <c r="AA10" i="3"/>
  <c r="C11" i="3"/>
  <c r="P11" i="3"/>
  <c r="H11" i="3"/>
  <c r="U11" i="3"/>
  <c r="AA11" i="3"/>
  <c r="C12" i="3"/>
  <c r="P12" i="3"/>
  <c r="H12" i="3"/>
  <c r="U12" i="3"/>
  <c r="AA12" i="3"/>
  <c r="C13" i="3"/>
  <c r="P13" i="3"/>
  <c r="H13" i="3"/>
  <c r="U13" i="3"/>
  <c r="AA13" i="3"/>
  <c r="C14" i="3"/>
  <c r="P14" i="3"/>
  <c r="H14" i="3"/>
  <c r="U14" i="3"/>
  <c r="AA14" i="3"/>
  <c r="C15" i="3"/>
  <c r="P15" i="3"/>
  <c r="H15" i="3"/>
  <c r="U15" i="3"/>
  <c r="AA15" i="3"/>
  <c r="C16" i="3"/>
  <c r="P16" i="3"/>
  <c r="H16" i="3"/>
  <c r="U16" i="3"/>
  <c r="AA16" i="3"/>
  <c r="C17" i="3"/>
  <c r="P17" i="3"/>
  <c r="H17" i="3"/>
  <c r="U17" i="3"/>
  <c r="AA17" i="3"/>
  <c r="C18" i="3"/>
  <c r="P18" i="3"/>
  <c r="H18" i="3"/>
  <c r="U18" i="3"/>
  <c r="AA18" i="3"/>
  <c r="C19" i="3"/>
  <c r="P19" i="3"/>
  <c r="H19" i="3"/>
  <c r="U19" i="3"/>
  <c r="AA19" i="3"/>
  <c r="C20" i="3"/>
  <c r="P20" i="3"/>
  <c r="H20" i="3"/>
  <c r="U20" i="3"/>
  <c r="AA20" i="3"/>
  <c r="C21" i="3"/>
  <c r="P21" i="3"/>
  <c r="H21" i="3"/>
  <c r="U21" i="3"/>
  <c r="AA21" i="3"/>
  <c r="D4" i="3"/>
  <c r="Q4" i="3"/>
  <c r="I4" i="3"/>
  <c r="V4" i="3"/>
  <c r="AB4" i="3"/>
  <c r="D5" i="3"/>
  <c r="Q5" i="3"/>
  <c r="I5" i="3"/>
  <c r="V5" i="3"/>
  <c r="AB5" i="3"/>
  <c r="D6" i="3"/>
  <c r="Q6" i="3"/>
  <c r="I6" i="3"/>
  <c r="V6" i="3"/>
  <c r="AB6" i="3"/>
  <c r="D7" i="3"/>
  <c r="Q7" i="3"/>
  <c r="I7" i="3"/>
  <c r="V7" i="3"/>
  <c r="AB7" i="3"/>
  <c r="D8" i="3"/>
  <c r="Q8" i="3"/>
  <c r="I8" i="3"/>
  <c r="V8" i="3"/>
  <c r="AB8" i="3"/>
  <c r="D9" i="3"/>
  <c r="Q9" i="3"/>
  <c r="I9" i="3"/>
  <c r="V9" i="3"/>
  <c r="AB9" i="3"/>
  <c r="D10" i="3"/>
  <c r="Q10" i="3"/>
  <c r="I10" i="3"/>
  <c r="V10" i="3"/>
  <c r="AB10" i="3"/>
  <c r="D11" i="3"/>
  <c r="Q11" i="3"/>
  <c r="I11" i="3"/>
  <c r="V11" i="3"/>
  <c r="AB11" i="3"/>
  <c r="D12" i="3"/>
  <c r="Q12" i="3"/>
  <c r="I12" i="3"/>
  <c r="V12" i="3"/>
  <c r="AB12" i="3"/>
  <c r="D13" i="3"/>
  <c r="Q13" i="3"/>
  <c r="I13" i="3"/>
  <c r="V13" i="3"/>
  <c r="AB13" i="3"/>
  <c r="D14" i="3"/>
  <c r="Q14" i="3"/>
  <c r="I14" i="3"/>
  <c r="V14" i="3"/>
  <c r="AB14" i="3"/>
  <c r="D15" i="3"/>
  <c r="Q15" i="3"/>
  <c r="I15" i="3"/>
  <c r="V15" i="3"/>
  <c r="AB15" i="3"/>
  <c r="D16" i="3"/>
  <c r="Q16" i="3"/>
  <c r="I16" i="3"/>
  <c r="V16" i="3"/>
  <c r="AB16" i="3"/>
  <c r="D17" i="3"/>
  <c r="Q17" i="3"/>
  <c r="I17" i="3"/>
  <c r="V17" i="3"/>
  <c r="AB17" i="3"/>
  <c r="D18" i="3"/>
  <c r="Q18" i="3"/>
  <c r="I18" i="3"/>
  <c r="V18" i="3"/>
  <c r="AB18" i="3"/>
  <c r="D19" i="3"/>
  <c r="Q19" i="3"/>
  <c r="I19" i="3"/>
  <c r="V19" i="3"/>
  <c r="AB19" i="3"/>
  <c r="D20" i="3"/>
  <c r="Q20" i="3"/>
  <c r="I20" i="3"/>
  <c r="V20" i="3"/>
  <c r="AB20" i="3"/>
  <c r="D21" i="3"/>
  <c r="Q21" i="3"/>
  <c r="I21" i="3"/>
  <c r="V21" i="3"/>
  <c r="AB21" i="3"/>
  <c r="AC4" i="3"/>
  <c r="AC5" i="3"/>
  <c r="AC6" i="3"/>
  <c r="AC7" i="3"/>
  <c r="AC8" i="3"/>
  <c r="AC9" i="3"/>
  <c r="AC10" i="3"/>
  <c r="AC11" i="3"/>
  <c r="AC12" i="3"/>
  <c r="AC13" i="3"/>
  <c r="AC14" i="3"/>
  <c r="AC15" i="3"/>
  <c r="AC16" i="3"/>
  <c r="AC17" i="3"/>
  <c r="AC18" i="3"/>
  <c r="AC19" i="3"/>
  <c r="AC20" i="3"/>
  <c r="AC21" i="3"/>
  <c r="F5" i="3"/>
  <c r="S5" i="3"/>
  <c r="AD5" i="3"/>
  <c r="F6" i="3"/>
  <c r="S6" i="3"/>
  <c r="AD6" i="3"/>
  <c r="F7" i="3"/>
  <c r="S7" i="3"/>
  <c r="AD7" i="3"/>
  <c r="F8" i="3"/>
  <c r="S8" i="3"/>
  <c r="AD8" i="3"/>
  <c r="F9" i="3"/>
  <c r="S9" i="3"/>
  <c r="AD9" i="3"/>
  <c r="F10" i="3"/>
  <c r="S10" i="3"/>
  <c r="AD10" i="3"/>
  <c r="F11" i="3"/>
  <c r="S11" i="3"/>
  <c r="AD11" i="3"/>
  <c r="F12" i="3"/>
  <c r="S12" i="3"/>
  <c r="AD12" i="3"/>
  <c r="F13" i="3"/>
  <c r="S13" i="3"/>
  <c r="AD13" i="3"/>
  <c r="F14" i="3"/>
  <c r="S14" i="3"/>
  <c r="AD14" i="3"/>
  <c r="F15" i="3"/>
  <c r="S15" i="3"/>
  <c r="AD15" i="3"/>
  <c r="F16" i="3"/>
  <c r="S16" i="3"/>
  <c r="AD16" i="3"/>
  <c r="F17" i="3"/>
  <c r="S17" i="3"/>
  <c r="AD17" i="3"/>
  <c r="F18" i="3"/>
  <c r="S18" i="3"/>
  <c r="AD18" i="3"/>
  <c r="F19" i="3"/>
  <c r="S19" i="3"/>
  <c r="AD19" i="3"/>
  <c r="F20" i="3"/>
  <c r="S20" i="3"/>
  <c r="AD20" i="3"/>
  <c r="F21" i="3"/>
  <c r="S21" i="3"/>
  <c r="AD21" i="3"/>
  <c r="F4" i="3"/>
  <c r="S4" i="3"/>
  <c r="K4" i="3"/>
  <c r="X4" i="3"/>
  <c r="AD4" i="3"/>
  <c r="Z4" i="3"/>
  <c r="Z5" i="3"/>
  <c r="Z6" i="3"/>
  <c r="Z7" i="3"/>
  <c r="Z8" i="3"/>
  <c r="Z9" i="3"/>
  <c r="Z10" i="3"/>
  <c r="Z11" i="3"/>
  <c r="Z12" i="3"/>
  <c r="Z13" i="3"/>
  <c r="Z14" i="3"/>
  <c r="Z15" i="3"/>
  <c r="Z16" i="3"/>
  <c r="Z17" i="3"/>
  <c r="Z18" i="3"/>
  <c r="Z19" i="3"/>
  <c r="Z20" i="3"/>
  <c r="Z21" i="3"/>
  <c r="J4" i="6"/>
  <c r="J5" i="6"/>
  <c r="J6" i="6"/>
  <c r="J7" i="6"/>
  <c r="J8" i="6"/>
  <c r="J9" i="6"/>
  <c r="J10" i="6"/>
  <c r="J11" i="6"/>
  <c r="J12" i="6"/>
  <c r="J13" i="6"/>
  <c r="J14" i="6"/>
  <c r="J15" i="6"/>
  <c r="J16" i="6"/>
  <c r="J17" i="6"/>
  <c r="J18" i="6"/>
  <c r="J19" i="6"/>
  <c r="J20" i="6"/>
  <c r="J21" i="6"/>
  <c r="BB4" i="6"/>
  <c r="BB5" i="6"/>
  <c r="BB6" i="6"/>
  <c r="BB7" i="6"/>
  <c r="BB8" i="6"/>
  <c r="BB9" i="6"/>
  <c r="BB10" i="6"/>
  <c r="BB11" i="6"/>
  <c r="BB12" i="6"/>
  <c r="BB13" i="6"/>
  <c r="BB14" i="6"/>
  <c r="BB15" i="6"/>
  <c r="BB16" i="6"/>
  <c r="BB17" i="6"/>
  <c r="BB18" i="6"/>
  <c r="BB19" i="6"/>
  <c r="BB20" i="6"/>
  <c r="BB21" i="6"/>
  <c r="AQ4" i="6"/>
  <c r="AQ5" i="6"/>
  <c r="AQ6" i="6"/>
  <c r="AQ7" i="6"/>
  <c r="AQ8" i="6"/>
  <c r="AQ9" i="6"/>
  <c r="AQ10" i="6"/>
  <c r="AQ11" i="6"/>
  <c r="AQ12" i="6"/>
  <c r="AQ13" i="6"/>
  <c r="AQ14" i="6"/>
  <c r="AQ15" i="6"/>
  <c r="AQ16" i="6"/>
  <c r="AQ17" i="6"/>
  <c r="AQ18" i="6"/>
  <c r="AQ19" i="6"/>
  <c r="AQ20" i="6"/>
  <c r="AQ21" i="6"/>
  <c r="AF21" i="6"/>
  <c r="AF4" i="6"/>
  <c r="AF5" i="6"/>
  <c r="AF6" i="6"/>
  <c r="AF7" i="6"/>
  <c r="AF8" i="6"/>
  <c r="AF9" i="6"/>
  <c r="AF10" i="6"/>
  <c r="AF11" i="6"/>
  <c r="AF12" i="6"/>
  <c r="AF13" i="6"/>
  <c r="AF14" i="6"/>
  <c r="AF15" i="6"/>
  <c r="AF16" i="6"/>
  <c r="AF17" i="6"/>
  <c r="AF18" i="6"/>
  <c r="AF19" i="6"/>
  <c r="AF20" i="6"/>
  <c r="U4" i="6"/>
  <c r="U5" i="6"/>
  <c r="U6" i="6"/>
  <c r="U7" i="6"/>
  <c r="U8" i="6"/>
  <c r="U9" i="6"/>
  <c r="U10" i="6"/>
  <c r="U11" i="6"/>
  <c r="U12" i="6"/>
  <c r="U13" i="6"/>
  <c r="U14" i="6"/>
  <c r="U15" i="6"/>
  <c r="U16" i="6"/>
  <c r="U17" i="6"/>
  <c r="U18" i="6"/>
  <c r="U19" i="6"/>
  <c r="U20" i="6"/>
  <c r="U21" i="6"/>
  <c r="BG4" i="6"/>
  <c r="BG5" i="6"/>
  <c r="BG6" i="6"/>
  <c r="BG7" i="6"/>
  <c r="BG8" i="6"/>
  <c r="BG9" i="6"/>
  <c r="BG10" i="6"/>
  <c r="BG11" i="6"/>
  <c r="BG12" i="6"/>
  <c r="BG13" i="6"/>
  <c r="BG14" i="6"/>
  <c r="BG15" i="6"/>
  <c r="BG16" i="6"/>
  <c r="BG17" i="6"/>
  <c r="BG18" i="6"/>
  <c r="BG19" i="6"/>
  <c r="BG20" i="6"/>
  <c r="BG21" i="6"/>
  <c r="G5" i="1"/>
  <c r="G6" i="1"/>
  <c r="G7" i="1"/>
  <c r="G8" i="1"/>
  <c r="G9" i="1"/>
  <c r="G10" i="1"/>
  <c r="G11" i="1"/>
  <c r="G12" i="1"/>
  <c r="G13" i="1"/>
  <c r="G14" i="1"/>
  <c r="G15" i="1"/>
  <c r="G16" i="1"/>
  <c r="G17" i="1"/>
  <c r="G18" i="1"/>
  <c r="G19" i="1"/>
  <c r="G20" i="1"/>
  <c r="G21" i="1"/>
  <c r="G4" i="1"/>
  <c r="B5" i="1"/>
  <c r="B6" i="1"/>
  <c r="B7" i="1"/>
  <c r="B8" i="1"/>
  <c r="B9" i="1"/>
  <c r="B10" i="1"/>
  <c r="B11" i="1"/>
  <c r="B12" i="1"/>
  <c r="B13" i="1"/>
  <c r="B14" i="1"/>
  <c r="B15" i="1"/>
  <c r="B16" i="1"/>
  <c r="B17" i="1"/>
  <c r="B18" i="1"/>
  <c r="B19" i="1"/>
  <c r="B20" i="1"/>
  <c r="B21" i="1"/>
  <c r="B4" i="1"/>
  <c r="DW4" i="8"/>
  <c r="DV4" i="8"/>
  <c r="BS4" i="8"/>
  <c r="G7" i="28"/>
  <c r="G6" i="28"/>
  <c r="F7" i="28"/>
  <c r="F6" i="28"/>
  <c r="E7" i="28"/>
  <c r="E6" i="28"/>
  <c r="D7" i="28"/>
  <c r="D6" i="28"/>
  <c r="C7" i="28"/>
  <c r="C6" i="28"/>
  <c r="D20" i="11"/>
  <c r="E20" i="11"/>
  <c r="F20" i="11"/>
  <c r="GG5" i="8"/>
  <c r="GG6" i="8"/>
  <c r="GG7" i="8"/>
  <c r="GG8" i="8"/>
  <c r="GG9" i="8"/>
  <c r="GG10" i="8"/>
  <c r="GG11" i="8"/>
  <c r="GG12" i="8"/>
  <c r="GG13" i="8"/>
  <c r="GG14" i="8"/>
  <c r="GG15" i="8"/>
  <c r="BY4" i="8"/>
  <c r="BZ4" i="8"/>
  <c r="CA4" i="8"/>
  <c r="CB4" i="8"/>
  <c r="DX5" i="8"/>
  <c r="DY5" i="8"/>
  <c r="DZ5" i="8"/>
  <c r="EA5" i="8"/>
  <c r="EC5" i="8"/>
  <c r="ED5" i="8"/>
  <c r="EE5" i="8"/>
  <c r="EF5" i="8"/>
  <c r="EB5" i="8"/>
  <c r="DX6" i="8"/>
  <c r="DY6" i="8"/>
  <c r="DZ6" i="8"/>
  <c r="EA6" i="8"/>
  <c r="EC6" i="8"/>
  <c r="ED6" i="8"/>
  <c r="EE6" i="8"/>
  <c r="EF6" i="8"/>
  <c r="EB6" i="8"/>
  <c r="DX7" i="8"/>
  <c r="DY7" i="8"/>
  <c r="DZ7" i="8"/>
  <c r="EA7" i="8"/>
  <c r="EC7" i="8"/>
  <c r="ED7" i="8"/>
  <c r="EE7" i="8"/>
  <c r="EF7" i="8"/>
  <c r="EB7" i="8"/>
  <c r="DX8" i="8"/>
  <c r="DY8" i="8"/>
  <c r="DZ8" i="8"/>
  <c r="EA8" i="8"/>
  <c r="EC8" i="8"/>
  <c r="ED8" i="8"/>
  <c r="EE8" i="8"/>
  <c r="EF8" i="8"/>
  <c r="EB8" i="8"/>
  <c r="DX9" i="8"/>
  <c r="DY9" i="8"/>
  <c r="DZ9" i="8"/>
  <c r="EA9" i="8"/>
  <c r="EC9" i="8"/>
  <c r="ED9" i="8"/>
  <c r="EE9" i="8"/>
  <c r="EF9" i="8"/>
  <c r="EB9" i="8"/>
  <c r="DX10" i="8"/>
  <c r="DY10" i="8"/>
  <c r="DZ10" i="8"/>
  <c r="EA10" i="8"/>
  <c r="EC10" i="8"/>
  <c r="ED10" i="8"/>
  <c r="EE10" i="8"/>
  <c r="EF10" i="8"/>
  <c r="EB10" i="8"/>
  <c r="DX11" i="8"/>
  <c r="DY11" i="8"/>
  <c r="DZ11" i="8"/>
  <c r="EA11" i="8"/>
  <c r="EC11" i="8"/>
  <c r="ED11" i="8"/>
  <c r="EE11" i="8"/>
  <c r="EF11" i="8"/>
  <c r="EB11" i="8"/>
  <c r="DX12" i="8"/>
  <c r="DY12" i="8"/>
  <c r="DZ12" i="8"/>
  <c r="EA12" i="8"/>
  <c r="EC12" i="8"/>
  <c r="ED12" i="8"/>
  <c r="EE12" i="8"/>
  <c r="EF12" i="8"/>
  <c r="EB12" i="8"/>
  <c r="DX13" i="8"/>
  <c r="DY13" i="8"/>
  <c r="DZ13" i="8"/>
  <c r="EA13" i="8"/>
  <c r="EC13" i="8"/>
  <c r="ED13" i="8"/>
  <c r="EE13" i="8"/>
  <c r="EF13" i="8"/>
  <c r="EB13" i="8"/>
  <c r="DX14" i="8"/>
  <c r="DY14" i="8"/>
  <c r="DZ14" i="8"/>
  <c r="EA14" i="8"/>
  <c r="EC14" i="8"/>
  <c r="ED14" i="8"/>
  <c r="EE14" i="8"/>
  <c r="EF14" i="8"/>
  <c r="EB14" i="8"/>
  <c r="DX15" i="8"/>
  <c r="DY15" i="8"/>
  <c r="DZ15" i="8"/>
  <c r="EA15" i="8"/>
  <c r="EC15" i="8"/>
  <c r="ED15" i="8"/>
  <c r="EE15" i="8"/>
  <c r="EF15" i="8"/>
  <c r="EB15" i="8"/>
  <c r="EC4" i="8"/>
  <c r="ED4" i="8"/>
  <c r="EE4" i="8"/>
  <c r="EF4" i="8"/>
  <c r="EB4" i="8"/>
  <c r="DX4" i="8"/>
  <c r="DY4" i="8"/>
  <c r="DZ4" i="8"/>
  <c r="EA4" i="8"/>
  <c r="BT4" i="8"/>
  <c r="BU4" i="8"/>
  <c r="BV4" i="8"/>
  <c r="BW4" i="8"/>
  <c r="BR4" i="8"/>
  <c r="BX4" i="8"/>
  <c r="GG4" i="8"/>
  <c r="FD4" i="8"/>
  <c r="CO6" i="17"/>
  <c r="CS7" i="17"/>
  <c r="CS6" i="17"/>
  <c r="CR7" i="17"/>
  <c r="CR6" i="17"/>
  <c r="CQ7" i="17"/>
  <c r="CQ6" i="17"/>
  <c r="CP7" i="17"/>
  <c r="CP6" i="17"/>
  <c r="CO7" i="17"/>
  <c r="AI5" i="17"/>
  <c r="AL5" i="17"/>
  <c r="AI6" i="17"/>
  <c r="AL6" i="17"/>
  <c r="AI7" i="17"/>
  <c r="AL7" i="17"/>
  <c r="AI8" i="17"/>
  <c r="AL8" i="17"/>
  <c r="AI9" i="17"/>
  <c r="AL9" i="17"/>
  <c r="AI10" i="17"/>
  <c r="AL10" i="17"/>
  <c r="AI11" i="17"/>
  <c r="AL11" i="17"/>
  <c r="AI12" i="17"/>
  <c r="AL12" i="17"/>
  <c r="AI13" i="17"/>
  <c r="AL13" i="17"/>
  <c r="AI14" i="17"/>
  <c r="AL14" i="17"/>
  <c r="AI15" i="17"/>
  <c r="AL15" i="17"/>
  <c r="AI16" i="17"/>
  <c r="AL16" i="17"/>
  <c r="AI17" i="17"/>
  <c r="AL17" i="17"/>
  <c r="AI18" i="17"/>
  <c r="AL18" i="17"/>
  <c r="AI19" i="17"/>
  <c r="AL19" i="17"/>
  <c r="AI20" i="17"/>
  <c r="AL20" i="17"/>
  <c r="AL4" i="17"/>
  <c r="AI4" i="17"/>
  <c r="D26" i="10"/>
  <c r="C26" i="10"/>
  <c r="D21" i="10"/>
  <c r="C21" i="10"/>
  <c r="D16" i="10"/>
  <c r="C16" i="10"/>
  <c r="D11" i="10"/>
  <c r="C11" i="10"/>
  <c r="D6" i="10"/>
  <c r="C6" i="10"/>
  <c r="C7" i="10"/>
  <c r="D12" i="10"/>
  <c r="C12" i="10"/>
  <c r="D17" i="10"/>
  <c r="C17" i="10"/>
  <c r="D22" i="10"/>
  <c r="C22" i="10"/>
  <c r="D27" i="10"/>
  <c r="C27" i="10"/>
  <c r="C29" i="10"/>
  <c r="D25" i="10"/>
  <c r="C25" i="10"/>
  <c r="D20" i="10"/>
  <c r="C20" i="10"/>
  <c r="D15" i="10"/>
  <c r="C15" i="10"/>
  <c r="D10" i="10"/>
  <c r="C10" i="10"/>
  <c r="E6" i="10"/>
  <c r="E10" i="10"/>
  <c r="E11" i="10"/>
  <c r="E12" i="10"/>
  <c r="E15" i="10"/>
  <c r="E16" i="10"/>
  <c r="E17" i="10"/>
  <c r="E20" i="10"/>
  <c r="E21" i="10"/>
  <c r="E22" i="10"/>
  <c r="E25" i="10"/>
  <c r="E26" i="10"/>
  <c r="E27" i="10"/>
  <c r="C5" i="10"/>
  <c r="D40" i="11"/>
  <c r="D39" i="11"/>
  <c r="E37" i="11"/>
  <c r="D37" i="11"/>
  <c r="E36" i="11"/>
  <c r="D36" i="11"/>
  <c r="E35" i="11"/>
  <c r="D35" i="11"/>
  <c r="E34" i="11"/>
  <c r="D34" i="11"/>
  <c r="E33" i="11"/>
  <c r="D33" i="11"/>
  <c r="E30" i="11"/>
  <c r="D30" i="11"/>
  <c r="E29" i="11"/>
  <c r="D29" i="11"/>
  <c r="E28" i="11"/>
  <c r="D28" i="11"/>
  <c r="E27" i="11"/>
  <c r="D27" i="11"/>
  <c r="E26" i="11"/>
  <c r="D26" i="11"/>
  <c r="E23" i="11"/>
  <c r="D23" i="11"/>
  <c r="E22" i="11"/>
  <c r="D22" i="11"/>
  <c r="E21" i="11"/>
  <c r="D21" i="11"/>
  <c r="E19" i="11"/>
  <c r="D19" i="11"/>
  <c r="E16" i="11"/>
  <c r="D16" i="11"/>
  <c r="E15" i="11"/>
  <c r="D15" i="11"/>
  <c r="E14" i="11"/>
  <c r="D14" i="11"/>
  <c r="E13" i="11"/>
  <c r="D13" i="11"/>
  <c r="D12" i="11"/>
  <c r="E12" i="11"/>
  <c r="F12" i="11"/>
  <c r="F13" i="11"/>
  <c r="F14" i="11"/>
  <c r="F15" i="11"/>
  <c r="F16" i="11"/>
  <c r="F19" i="11"/>
  <c r="F21" i="11"/>
  <c r="F22" i="11"/>
  <c r="F23" i="11"/>
  <c r="F26" i="11"/>
  <c r="F27" i="11"/>
  <c r="F28" i="11"/>
  <c r="F29" i="11"/>
  <c r="F30" i="11"/>
  <c r="F33" i="11"/>
  <c r="F34" i="11"/>
  <c r="F35" i="11"/>
  <c r="F36" i="11"/>
  <c r="F37" i="11"/>
  <c r="E9" i="11"/>
  <c r="D9" i="11"/>
  <c r="D8" i="11"/>
  <c r="E8" i="11"/>
  <c r="F8" i="11"/>
  <c r="F9" i="11"/>
  <c r="D7" i="11"/>
  <c r="E7" i="11"/>
  <c r="F7" i="11"/>
  <c r="D6" i="11"/>
  <c r="E6" i="11"/>
  <c r="F6" i="11"/>
  <c r="D5" i="11"/>
  <c r="E5" i="11"/>
  <c r="F5" i="11"/>
  <c r="F3" i="4"/>
  <c r="M3" i="4"/>
  <c r="D7" i="10"/>
  <c r="E7" i="10"/>
  <c r="D5" i="10"/>
  <c r="E5" i="10"/>
</calcChain>
</file>

<file path=xl/comments1.xml><?xml version="1.0" encoding="utf-8"?>
<comments xmlns="http://schemas.openxmlformats.org/spreadsheetml/2006/main">
  <authors>
    <author>Takeshi Tashiro</author>
    <author>Tashiro Takeshi</author>
  </authors>
  <commentList>
    <comment ref="A3" authorId="0">
      <text>
        <r>
          <rPr>
            <b/>
            <sz val="10"/>
            <color indexed="81"/>
            <rFont val="ＭＳ Ｐゴシック"/>
            <family val="2"/>
            <charset val="128"/>
          </rPr>
          <t>Takeshi Tashiro:</t>
        </r>
        <r>
          <rPr>
            <sz val="10"/>
            <color indexed="81"/>
            <rFont val="ＭＳ Ｐゴシック"/>
            <family val="2"/>
            <charset val="128"/>
          </rPr>
          <t xml:space="preserve">
Including securities lending</t>
        </r>
      </text>
    </comment>
    <comment ref="A4" authorId="0">
      <text>
        <r>
          <rPr>
            <b/>
            <sz val="10"/>
            <color indexed="81"/>
            <rFont val="ＭＳ Ｐゴシック"/>
            <family val="2"/>
            <charset val="128"/>
          </rPr>
          <t>Takeshi Tashiro:</t>
        </r>
        <r>
          <rPr>
            <sz val="10"/>
            <color indexed="81"/>
            <rFont val="ＭＳ Ｐゴシック"/>
            <family val="2"/>
            <charset val="128"/>
          </rPr>
          <t xml:space="preserve">
1996 and onwards, excluding securities lending
</t>
        </r>
      </text>
    </comment>
    <comment ref="D23" authorId="1">
      <text>
        <r>
          <rPr>
            <b/>
            <sz val="10"/>
            <color indexed="81"/>
            <rFont val="ＭＳ Ｐゴシック"/>
            <family val="2"/>
            <charset val="128"/>
          </rPr>
          <t>Tashiro Takeshi:</t>
        </r>
        <r>
          <rPr>
            <sz val="10"/>
            <color indexed="81"/>
            <rFont val="ＭＳ Ｐゴシック"/>
            <family val="2"/>
            <charset val="128"/>
          </rPr>
          <t xml:space="preserve">
Equity and investment fund share
</t>
        </r>
      </text>
    </comment>
  </commentList>
</comments>
</file>

<file path=xl/comments2.xml><?xml version="1.0" encoding="utf-8"?>
<comments xmlns="http://schemas.openxmlformats.org/spreadsheetml/2006/main">
  <authors>
    <author>Takeshi Tashiro</author>
  </authors>
  <commentList>
    <comment ref="M3" authorId="0">
      <text>
        <r>
          <rPr>
            <b/>
            <sz val="10"/>
            <color indexed="81"/>
            <rFont val="ＭＳ Ｐゴシック"/>
            <family val="2"/>
            <charset val="128"/>
          </rPr>
          <t>Takeshi Tashiro:</t>
        </r>
        <r>
          <rPr>
            <sz val="10"/>
            <color indexed="81"/>
            <rFont val="ＭＳ Ｐゴシック"/>
            <family val="2"/>
            <charset val="128"/>
          </rPr>
          <t xml:space="preserve">
Percent Change over Corresponding Period of Previous Year, taken from IFS</t>
        </r>
      </text>
    </comment>
  </commentList>
</comments>
</file>

<file path=xl/comments3.xml><?xml version="1.0" encoding="utf-8"?>
<comments xmlns="http://schemas.openxmlformats.org/spreadsheetml/2006/main">
  <authors>
    <author>Takeshi Tashiro</author>
  </authors>
  <commentList>
    <comment ref="BD4" authorId="0">
      <text>
        <r>
          <rPr>
            <b/>
            <sz val="10"/>
            <color indexed="81"/>
            <rFont val="ＭＳ Ｐゴシック"/>
            <family val="2"/>
            <charset val="128"/>
          </rPr>
          <t>Takeshi Tashiro:</t>
        </r>
        <r>
          <rPr>
            <sz val="10"/>
            <color indexed="81"/>
            <rFont val="ＭＳ Ｐゴシック"/>
            <family val="2"/>
            <charset val="128"/>
          </rPr>
          <t xml:space="preserve">
BPM5</t>
        </r>
      </text>
    </comment>
    <comment ref="BD13" authorId="0">
      <text>
        <r>
          <rPr>
            <b/>
            <sz val="10"/>
            <color indexed="81"/>
            <rFont val="ＭＳ Ｐゴシック"/>
            <family val="2"/>
            <charset val="128"/>
          </rPr>
          <t>Takeshi Tashiro:</t>
        </r>
        <r>
          <rPr>
            <sz val="10"/>
            <color indexed="81"/>
            <rFont val="ＭＳ Ｐゴシック"/>
            <family val="2"/>
            <charset val="128"/>
          </rPr>
          <t xml:space="preserve">
BPM6</t>
        </r>
      </text>
    </comment>
  </commentList>
</comments>
</file>

<file path=xl/comments4.xml><?xml version="1.0" encoding="utf-8"?>
<comments xmlns="http://schemas.openxmlformats.org/spreadsheetml/2006/main">
  <authors>
    <author>Takeshi Tashiro</author>
  </authors>
  <commentList>
    <comment ref="BP3" authorId="0">
      <text>
        <r>
          <rPr>
            <b/>
            <sz val="10"/>
            <color indexed="81"/>
            <rFont val="ＭＳ Ｐゴシック"/>
            <family val="2"/>
            <charset val="128"/>
          </rPr>
          <t>Takeshi Tashiro:</t>
        </r>
        <r>
          <rPr>
            <sz val="10"/>
            <color indexed="81"/>
            <rFont val="ＭＳ Ｐゴシック"/>
            <family val="2"/>
            <charset val="128"/>
          </rPr>
          <t xml:space="preserve">
IFS</t>
        </r>
      </text>
    </comment>
  </commentList>
</comments>
</file>

<file path=xl/sharedStrings.xml><?xml version="1.0" encoding="utf-8"?>
<sst xmlns="http://schemas.openxmlformats.org/spreadsheetml/2006/main" count="749" uniqueCount="381">
  <si>
    <t>Income from FDI</t>
    <phoneticPr fontId="3"/>
  </si>
  <si>
    <t>income from portfolio equity</t>
    <phoneticPr fontId="3"/>
  </si>
  <si>
    <t>income from portfolio debt</t>
    <phoneticPr fontId="3"/>
  </si>
  <si>
    <t>income from other investment</t>
    <phoneticPr fontId="3"/>
  </si>
  <si>
    <t>Assets</t>
  </si>
  <si>
    <t>Liabilities</t>
  </si>
  <si>
    <t>Year</t>
  </si>
  <si>
    <t>Portfolio equity assets (stock)</t>
  </si>
  <si>
    <t>Portfolio equity liabilities (stock)</t>
  </si>
  <si>
    <t>FDI assets (stock)</t>
  </si>
  <si>
    <t>FDI liabilities (stock)</t>
  </si>
  <si>
    <t>Total assets</t>
  </si>
  <si>
    <t>Total liabilities</t>
  </si>
  <si>
    <t>Portfolio debt assets</t>
  </si>
  <si>
    <t>Portfolio debt liabilities</t>
  </si>
  <si>
    <t>Other investment assets</t>
  </si>
  <si>
    <t>Other investment liabilities</t>
  </si>
  <si>
    <t>yield differential</t>
    <phoneticPr fontId="3"/>
  </si>
  <si>
    <t>inflation</t>
    <phoneticPr fontId="3"/>
  </si>
  <si>
    <t>changes in FDI liabilities</t>
    <phoneticPr fontId="12"/>
  </si>
  <si>
    <t>changes in portfolio equity liabilities</t>
    <phoneticPr fontId="12"/>
  </si>
  <si>
    <t>changes in portfolio debt liabilities</t>
    <phoneticPr fontId="12"/>
  </si>
  <si>
    <t>changes in other investment  liabilities</t>
    <phoneticPr fontId="12"/>
  </si>
  <si>
    <t>sources</t>
    <phoneticPr fontId="3"/>
  </si>
  <si>
    <t>BOP</t>
    <phoneticPr fontId="3"/>
  </si>
  <si>
    <t>BOJ</t>
    <phoneticPr fontId="3"/>
  </si>
  <si>
    <t>BOJ</t>
    <phoneticPr fontId="3"/>
  </si>
  <si>
    <t>BOJ</t>
    <phoneticPr fontId="3"/>
  </si>
  <si>
    <t>inflation</t>
    <phoneticPr fontId="3"/>
  </si>
  <si>
    <t>inflation</t>
    <phoneticPr fontId="3"/>
  </si>
  <si>
    <t>rate differential</t>
    <phoneticPr fontId="3"/>
  </si>
  <si>
    <t>Total assets</t>
    <phoneticPr fontId="3"/>
  </si>
  <si>
    <t>FDI assets</t>
    <phoneticPr fontId="3"/>
  </si>
  <si>
    <t>Portfolio equity assets</t>
    <phoneticPr fontId="3"/>
  </si>
  <si>
    <t>Portfolio debt assets</t>
    <phoneticPr fontId="3"/>
  </si>
  <si>
    <t>Financial derivatives assets</t>
    <phoneticPr fontId="3"/>
  </si>
  <si>
    <t>Other investment assets</t>
    <phoneticPr fontId="3"/>
  </si>
  <si>
    <t>Reserves</t>
    <phoneticPr fontId="3"/>
  </si>
  <si>
    <t>Total liabilities</t>
    <phoneticPr fontId="3"/>
  </si>
  <si>
    <t>FDI liabilities</t>
    <phoneticPr fontId="3"/>
  </si>
  <si>
    <t>Portfolio equity liabilities</t>
    <phoneticPr fontId="3"/>
  </si>
  <si>
    <t>Portfolio debt liabilities</t>
    <phoneticPr fontId="3"/>
  </si>
  <si>
    <t>Financial derivatives liabilities</t>
    <phoneticPr fontId="3"/>
  </si>
  <si>
    <t>Other investment liabilities</t>
    <phoneticPr fontId="3"/>
  </si>
  <si>
    <t>excluding fx change</t>
    <phoneticPr fontId="3"/>
  </si>
  <si>
    <t>outstandings</t>
    <phoneticPr fontId="3"/>
  </si>
  <si>
    <t>changes from previous year</t>
    <phoneticPr fontId="3"/>
  </si>
  <si>
    <t>transaction</t>
    <phoneticPr fontId="3"/>
  </si>
  <si>
    <t>exchange rate</t>
    <phoneticPr fontId="3"/>
  </si>
  <si>
    <t>other changes</t>
    <phoneticPr fontId="3"/>
  </si>
  <si>
    <t>outstandings</t>
    <phoneticPr fontId="3"/>
  </si>
  <si>
    <t>changes from previous year</t>
    <phoneticPr fontId="3"/>
  </si>
  <si>
    <t>transaction</t>
    <phoneticPr fontId="3"/>
  </si>
  <si>
    <t>exchange rate</t>
    <phoneticPr fontId="3"/>
  </si>
  <si>
    <t>other changes</t>
    <phoneticPr fontId="3"/>
  </si>
  <si>
    <t>outstandings</t>
    <phoneticPr fontId="3"/>
  </si>
  <si>
    <t>changes from previous year</t>
    <phoneticPr fontId="3"/>
  </si>
  <si>
    <t>outstandings</t>
  </si>
  <si>
    <t>changes from previous year</t>
  </si>
  <si>
    <t>transaction</t>
  </si>
  <si>
    <t>exchange rate</t>
  </si>
  <si>
    <t>other changes</t>
  </si>
  <si>
    <t>total</t>
    <phoneticPr fontId="3"/>
  </si>
  <si>
    <t>FDI</t>
    <phoneticPr fontId="3"/>
  </si>
  <si>
    <t>equity</t>
    <phoneticPr fontId="3"/>
  </si>
  <si>
    <t>debt</t>
    <phoneticPr fontId="3"/>
  </si>
  <si>
    <t>other investment</t>
    <phoneticPr fontId="3"/>
  </si>
  <si>
    <t>income gain assets</t>
    <phoneticPr fontId="3"/>
  </si>
  <si>
    <t>income gain liabilities</t>
    <phoneticPr fontId="3"/>
  </si>
  <si>
    <t>income gain FDI assets</t>
    <phoneticPr fontId="3"/>
  </si>
  <si>
    <t>income gain FDI liabilities</t>
    <phoneticPr fontId="3"/>
  </si>
  <si>
    <t>income gain equity assets</t>
    <phoneticPr fontId="3"/>
  </si>
  <si>
    <t>income gain equity liabilities</t>
    <phoneticPr fontId="3"/>
  </si>
  <si>
    <t>income gain debt assets</t>
    <phoneticPr fontId="3"/>
  </si>
  <si>
    <t>income gain debt liabilities</t>
    <phoneticPr fontId="3"/>
  </si>
  <si>
    <t>income gain other investment assets</t>
    <phoneticPr fontId="3"/>
  </si>
  <si>
    <t>income gain other investment liabilities</t>
    <phoneticPr fontId="3"/>
  </si>
  <si>
    <t xml:space="preserve"> FDI assets</t>
    <phoneticPr fontId="3"/>
  </si>
  <si>
    <t>FDI liabilities</t>
    <phoneticPr fontId="3"/>
  </si>
  <si>
    <t>equity assets</t>
    <phoneticPr fontId="3"/>
  </si>
  <si>
    <t>equity liabilities</t>
    <phoneticPr fontId="3"/>
  </si>
  <si>
    <t>debt assets</t>
    <phoneticPr fontId="3"/>
  </si>
  <si>
    <t>debt liabilities</t>
    <phoneticPr fontId="3"/>
  </si>
  <si>
    <t>other investment assets</t>
    <phoneticPr fontId="3"/>
  </si>
  <si>
    <t>other investment liabilities</t>
    <phoneticPr fontId="3"/>
  </si>
  <si>
    <t>reserves</t>
    <phoneticPr fontId="3"/>
  </si>
  <si>
    <t>Assets</t>
    <phoneticPr fontId="12"/>
  </si>
  <si>
    <t>Liabilities</t>
    <phoneticPr fontId="12"/>
  </si>
  <si>
    <t>Difference</t>
    <phoneticPr fontId="12"/>
  </si>
  <si>
    <t>Total</t>
    <phoneticPr fontId="12"/>
  </si>
  <si>
    <t>Total</t>
    <phoneticPr fontId="12"/>
  </si>
  <si>
    <t>Total</t>
    <phoneticPr fontId="12"/>
  </si>
  <si>
    <t>Yield</t>
    <phoneticPr fontId="12"/>
  </si>
  <si>
    <t>FDI</t>
    <phoneticPr fontId="12"/>
  </si>
  <si>
    <t>Total</t>
    <phoneticPr fontId="12"/>
  </si>
  <si>
    <t>Debt</t>
    <phoneticPr fontId="12"/>
  </si>
  <si>
    <t>Debt</t>
    <phoneticPr fontId="12"/>
  </si>
  <si>
    <t>Total</t>
    <phoneticPr fontId="12"/>
  </si>
  <si>
    <t>Yield</t>
    <phoneticPr fontId="12"/>
  </si>
  <si>
    <t>Equity</t>
    <phoneticPr fontId="12"/>
  </si>
  <si>
    <t>Equity</t>
    <phoneticPr fontId="12"/>
  </si>
  <si>
    <t>Total</t>
    <phoneticPr fontId="12"/>
  </si>
  <si>
    <t>Others</t>
    <phoneticPr fontId="12"/>
  </si>
  <si>
    <t>Others</t>
    <phoneticPr fontId="12"/>
  </si>
  <si>
    <t>Total</t>
    <phoneticPr fontId="12"/>
  </si>
  <si>
    <t>Reserves</t>
    <phoneticPr fontId="12"/>
  </si>
  <si>
    <t>Reserves</t>
    <phoneticPr fontId="12"/>
  </si>
  <si>
    <t>Assets</t>
    <phoneticPr fontId="12"/>
  </si>
  <si>
    <t>Liabilities</t>
    <phoneticPr fontId="12"/>
  </si>
  <si>
    <t>Difference</t>
    <phoneticPr fontId="12"/>
  </si>
  <si>
    <t>Ex FX change</t>
    <phoneticPr fontId="12"/>
  </si>
  <si>
    <t>Ex FX change</t>
    <phoneticPr fontId="12"/>
  </si>
  <si>
    <t>Ex FX change</t>
    <phoneticPr fontId="12"/>
  </si>
  <si>
    <t>Ex FX change</t>
    <phoneticPr fontId="12"/>
  </si>
  <si>
    <t>Ex FX change</t>
    <phoneticPr fontId="12"/>
  </si>
  <si>
    <t>Yield</t>
    <phoneticPr fontId="12"/>
  </si>
  <si>
    <t xml:space="preserve">Source: </t>
    <phoneticPr fontId="3"/>
  </si>
  <si>
    <t>total</t>
    <phoneticPr fontId="3"/>
  </si>
  <si>
    <t>FDI assets</t>
    <phoneticPr fontId="3"/>
  </si>
  <si>
    <t>portfolio equity assets</t>
    <phoneticPr fontId="3"/>
  </si>
  <si>
    <t>total assets</t>
    <phoneticPr fontId="3"/>
  </si>
  <si>
    <t>portfolio debt assets</t>
    <phoneticPr fontId="3"/>
  </si>
  <si>
    <t>other investment assets</t>
    <phoneticPr fontId="3"/>
  </si>
  <si>
    <t>total liabilities</t>
    <phoneticPr fontId="3"/>
  </si>
  <si>
    <t>FDI liabilities</t>
    <phoneticPr fontId="3"/>
  </si>
  <si>
    <t>portfolio equity liabilities</t>
    <phoneticPr fontId="3"/>
  </si>
  <si>
    <t>portfolio debt liabilities</t>
    <phoneticPr fontId="3"/>
  </si>
  <si>
    <t>other investment liabilities</t>
    <phoneticPr fontId="3"/>
  </si>
  <si>
    <t>FDI</t>
    <phoneticPr fontId="3"/>
  </si>
  <si>
    <t>portfolio equity</t>
    <phoneticPr fontId="3"/>
  </si>
  <si>
    <t>portfolio debt</t>
    <phoneticPr fontId="3"/>
  </si>
  <si>
    <t>other investment</t>
    <phoneticPr fontId="3"/>
  </si>
  <si>
    <t>average</t>
    <phoneticPr fontId="3"/>
  </si>
  <si>
    <t>Other invesmtent</t>
    <phoneticPr fontId="3"/>
  </si>
  <si>
    <t>other</t>
    <phoneticPr fontId="3"/>
  </si>
  <si>
    <t>inflation</t>
    <phoneticPr fontId="3"/>
  </si>
  <si>
    <t>Composition effect</t>
    <phoneticPr fontId="3"/>
  </si>
  <si>
    <t>Total</t>
    <phoneticPr fontId="3"/>
  </si>
  <si>
    <t>FDI</t>
    <phoneticPr fontId="3"/>
  </si>
  <si>
    <t>Equity</t>
    <phoneticPr fontId="3"/>
  </si>
  <si>
    <t>Debt</t>
    <phoneticPr fontId="3"/>
  </si>
  <si>
    <t>Other</t>
    <phoneticPr fontId="3"/>
  </si>
  <si>
    <t>return effect</t>
    <phoneticPr fontId="3"/>
  </si>
  <si>
    <t>composition effect</t>
    <phoneticPr fontId="3"/>
  </si>
  <si>
    <t>Portfolio debt assets + reserves</t>
    <phoneticPr fontId="3"/>
  </si>
  <si>
    <t>Portfolio debt assets</t>
    <phoneticPr fontId="3"/>
  </si>
  <si>
    <t>Total assets</t>
    <phoneticPr fontId="3"/>
  </si>
  <si>
    <t>FDI</t>
    <phoneticPr fontId="3"/>
  </si>
  <si>
    <t>portfolio equity</t>
    <phoneticPr fontId="3"/>
  </si>
  <si>
    <t>portfolio debt</t>
    <phoneticPr fontId="3"/>
  </si>
  <si>
    <t>other investment</t>
    <phoneticPr fontId="3"/>
  </si>
  <si>
    <t>Total liabilities</t>
    <phoneticPr fontId="3"/>
  </si>
  <si>
    <t>portfolio equity</t>
    <phoneticPr fontId="3"/>
  </si>
  <si>
    <t>portfolio debt</t>
    <phoneticPr fontId="3"/>
  </si>
  <si>
    <t>other investment</t>
    <phoneticPr fontId="3"/>
  </si>
  <si>
    <t>Total</t>
    <phoneticPr fontId="3"/>
  </si>
  <si>
    <t>financial account reserves</t>
    <phoneticPr fontId="12"/>
  </si>
  <si>
    <t>Total return, including fx change</t>
    <phoneticPr fontId="3"/>
  </si>
  <si>
    <t>total assets</t>
    <phoneticPr fontId="3"/>
  </si>
  <si>
    <t>total liabilities</t>
    <phoneticPr fontId="3"/>
  </si>
  <si>
    <t>asset</t>
    <phoneticPr fontId="3"/>
  </si>
  <si>
    <t>liabilities</t>
    <phoneticPr fontId="3"/>
  </si>
  <si>
    <t>real</t>
    <phoneticPr fontId="3"/>
  </si>
  <si>
    <t>differentials</t>
    <phoneticPr fontId="3"/>
  </si>
  <si>
    <t>changes from previous year</t>
    <phoneticPr fontId="3"/>
  </si>
  <si>
    <t>asset</t>
    <phoneticPr fontId="3"/>
  </si>
  <si>
    <t>yield</t>
    <phoneticPr fontId="3"/>
  </si>
  <si>
    <t>differential</t>
    <phoneticPr fontId="3"/>
  </si>
  <si>
    <t>Billion yen</t>
    <phoneticPr fontId="3"/>
  </si>
  <si>
    <t>Billion yen</t>
    <phoneticPr fontId="3"/>
  </si>
  <si>
    <t>percent</t>
    <phoneticPr fontId="3"/>
  </si>
  <si>
    <t xml:space="preserve">FX Reserves </t>
    <phoneticPr fontId="3"/>
  </si>
  <si>
    <t>Source: Bank of Japan, Ministry of Finance</t>
    <phoneticPr fontId="3"/>
  </si>
  <si>
    <t>http://www.boj.or.jp/en/statistics/br/bop/index.htm/</t>
    <phoneticPr fontId="3"/>
  </si>
  <si>
    <t>http://www.mof.go.jp/english/international_policy/reference/iip/index.htm</t>
    <phoneticPr fontId="3"/>
  </si>
  <si>
    <t>Source</t>
    <phoneticPr fontId="3"/>
  </si>
  <si>
    <t>http://www.stat-search.boj.or.jp/index_en.html</t>
  </si>
  <si>
    <t>Source:</t>
    <phoneticPr fontId="3"/>
  </si>
  <si>
    <t>billion yen</t>
    <phoneticPr fontId="3"/>
  </si>
  <si>
    <t>BOJ, MOF</t>
    <phoneticPr fontId="3"/>
  </si>
  <si>
    <t>BOJ, MOF</t>
    <phoneticPr fontId="3"/>
  </si>
  <si>
    <t>Source:</t>
    <phoneticPr fontId="3"/>
  </si>
  <si>
    <t>Financial account: Bank of Japan</t>
    <phoneticPr fontId="3"/>
  </si>
  <si>
    <t>http://www.stat-search.boj.or.jp/index_en.html</t>
    <phoneticPr fontId="3"/>
  </si>
  <si>
    <t>Financial account for reserve</t>
    <phoneticPr fontId="3"/>
  </si>
  <si>
    <t>IMF Balance of Payment Statistics</t>
    <phoneticPr fontId="3"/>
  </si>
  <si>
    <t>IFS</t>
    <phoneticPr fontId="3"/>
  </si>
  <si>
    <t>Inflation is IFS</t>
    <phoneticPr fontId="3"/>
  </si>
  <si>
    <t>Real yield</t>
    <phoneticPr fontId="3"/>
  </si>
  <si>
    <t>nominal</t>
    <phoneticPr fontId="3"/>
  </si>
  <si>
    <t>percent</t>
    <phoneticPr fontId="3"/>
  </si>
  <si>
    <t>rate of total return Assets</t>
    <phoneticPr fontId="3"/>
  </si>
  <si>
    <t>rate of total return Liabilities</t>
    <phoneticPr fontId="3"/>
  </si>
  <si>
    <t>real rate of total return Assets</t>
    <phoneticPr fontId="3"/>
  </si>
  <si>
    <t>real rate of total return Liabilities</t>
    <phoneticPr fontId="3"/>
  </si>
  <si>
    <t>Note:  "other changes," which comprise factors other than transactions and exchange rate effects, such as changes in the value of assets and liabilities resulting from fluctuations in stock and bond prices (Bank of  Japan)</t>
    <phoneticPr fontId="3"/>
  </si>
  <si>
    <t>Breakdown of IIP change estimation by Bank of Japan/Ministry of Finance, Japan (in billion yen)</t>
    <phoneticPr fontId="3"/>
  </si>
  <si>
    <t>Total</t>
    <phoneticPr fontId="3"/>
  </si>
  <si>
    <t>Income gain (billion yen)</t>
    <phoneticPr fontId="3"/>
  </si>
  <si>
    <t>yield if we aggregate debt and reserve as denominator</t>
    <phoneticPr fontId="3"/>
  </si>
  <si>
    <t>Composition effect</t>
    <phoneticPr fontId="3"/>
  </si>
  <si>
    <t>Debt + Reserve</t>
    <phoneticPr fontId="3"/>
  </si>
  <si>
    <t>FX Reserves</t>
    <phoneticPr fontId="3"/>
  </si>
  <si>
    <t>Share</t>
    <phoneticPr fontId="3"/>
  </si>
  <si>
    <t>income (billion yen)</t>
    <phoneticPr fontId="3"/>
  </si>
  <si>
    <t>FDI assets</t>
    <phoneticPr fontId="3"/>
  </si>
  <si>
    <t>Portfolio equity assets</t>
    <phoneticPr fontId="3"/>
  </si>
  <si>
    <t xml:space="preserve">FDI liabilities </t>
    <phoneticPr fontId="3"/>
  </si>
  <si>
    <t>Portfolio equity liabilities</t>
    <phoneticPr fontId="3"/>
  </si>
  <si>
    <t>outstanding(billion yen)</t>
    <phoneticPr fontId="3"/>
  </si>
  <si>
    <t>Debt+Reserves</t>
    <phoneticPr fontId="3"/>
  </si>
  <si>
    <t>Reserves</t>
    <phoneticPr fontId="3"/>
  </si>
  <si>
    <t>Source: Bank of Japan, Ministry of Finance, International Financial Statistics</t>
    <phoneticPr fontId="3"/>
  </si>
  <si>
    <t>Return effect and composition effect</t>
    <phoneticPr fontId="3"/>
  </si>
  <si>
    <t xml:space="preserve">yield total return effect </t>
    <phoneticPr fontId="3"/>
  </si>
  <si>
    <t>yield total composition effect</t>
    <phoneticPr fontId="3"/>
  </si>
  <si>
    <t>Source: Bank of Japan, "Japan's International Investment Position" various issues and Ministry of Finance, "Zaisei Kinyu Tokei Geppou" (Monthly Fiscal and Financial Statistics Review), various issues</t>
    <phoneticPr fontId="3"/>
  </si>
  <si>
    <t>Note: Income flow derived from reserves is not available separately from other category. Thus, we combine portfolio debt investment and reserve as “debt”.</t>
  </si>
  <si>
    <t>Financial derivatives (assets)</t>
    <phoneticPr fontId="3"/>
  </si>
  <si>
    <t>Financial derivatives (liab)</t>
    <phoneticPr fontId="3"/>
  </si>
  <si>
    <t>investment income total assets</t>
    <phoneticPr fontId="3"/>
  </si>
  <si>
    <t>investment income total liabilities</t>
    <phoneticPr fontId="3"/>
  </si>
  <si>
    <t xml:space="preserve">Bank of Japan </t>
    <phoneticPr fontId="3"/>
  </si>
  <si>
    <t>inflation: Percent Change over Corresponding Period of Previous Year, taken from IMF, International Financial Statistics</t>
    <phoneticPr fontId="3"/>
  </si>
  <si>
    <t>Nominal yield</t>
    <phoneticPr fontId="3"/>
  </si>
  <si>
    <t>financial account FDI assets</t>
    <phoneticPr fontId="12"/>
  </si>
  <si>
    <t>financial account FDI liabilities</t>
    <phoneticPr fontId="12"/>
  </si>
  <si>
    <t>changes in portofolio equity assets</t>
    <phoneticPr fontId="12"/>
  </si>
  <si>
    <t>financial account portofolio equity assets</t>
    <phoneticPr fontId="12"/>
  </si>
  <si>
    <t>financial account equity liabilities</t>
    <phoneticPr fontId="12"/>
  </si>
  <si>
    <t>changes in portofolio debt assets</t>
    <phoneticPr fontId="12"/>
  </si>
  <si>
    <t>financial account portofolio debt assets</t>
    <phoneticPr fontId="12"/>
  </si>
  <si>
    <t>financial account debt liabilities</t>
    <phoneticPr fontId="12"/>
  </si>
  <si>
    <t>changes in other investment assets</t>
    <phoneticPr fontId="12"/>
  </si>
  <si>
    <t>financial account other investment liabilities</t>
    <phoneticPr fontId="12"/>
  </si>
  <si>
    <t>financial account other investment assets</t>
    <phoneticPr fontId="12"/>
  </si>
  <si>
    <t>percent</t>
    <phoneticPr fontId="3"/>
  </si>
  <si>
    <t>percent</t>
    <phoneticPr fontId="3"/>
  </si>
  <si>
    <t>percent</t>
    <phoneticPr fontId="3"/>
  </si>
  <si>
    <t>real rate of income gain assets</t>
    <phoneticPr fontId="3"/>
  </si>
  <si>
    <t>real rate of income gain FDI assets</t>
    <phoneticPr fontId="3"/>
  </si>
  <si>
    <t>real rate of income gain equity assets</t>
    <phoneticPr fontId="3"/>
  </si>
  <si>
    <t>real rate of income gain debt assets</t>
    <phoneticPr fontId="3"/>
  </si>
  <si>
    <t>real rate of income gain other investment assets</t>
    <phoneticPr fontId="3"/>
  </si>
  <si>
    <t>real rate of income gain liabilities</t>
    <phoneticPr fontId="3"/>
  </si>
  <si>
    <t>real rate of income gain FDI liabilities</t>
    <phoneticPr fontId="3"/>
  </si>
  <si>
    <t>real rate of income gain equity liabilities</t>
    <phoneticPr fontId="3"/>
  </si>
  <si>
    <t>real rate of income gain debt liabilities</t>
    <phoneticPr fontId="3"/>
  </si>
  <si>
    <t>real rate of income gain other investment liabilities</t>
    <phoneticPr fontId="3"/>
  </si>
  <si>
    <t>total assets</t>
    <phoneticPr fontId="3"/>
  </si>
  <si>
    <t>total liabilities</t>
    <phoneticPr fontId="3"/>
  </si>
  <si>
    <t>real rate of return Total assets</t>
    <phoneticPr fontId="3"/>
  </si>
  <si>
    <t>real rate of return FDI assets</t>
    <phoneticPr fontId="3"/>
  </si>
  <si>
    <t>real rate of return equity assets</t>
    <phoneticPr fontId="3"/>
  </si>
  <si>
    <t>real rate of return debt assets</t>
    <phoneticPr fontId="3"/>
  </si>
  <si>
    <t>real rate of return other investment assets</t>
    <phoneticPr fontId="3"/>
  </si>
  <si>
    <t>real rate of return reserves</t>
    <phoneticPr fontId="3"/>
  </si>
  <si>
    <t>real rate of return Total liabilities</t>
    <phoneticPr fontId="3"/>
  </si>
  <si>
    <t>real rate of return FDI liabilities</t>
    <phoneticPr fontId="3"/>
  </si>
  <si>
    <t>real rate of return equity liabilities</t>
    <phoneticPr fontId="3"/>
  </si>
  <si>
    <t>real rate of return debt liabilities</t>
    <phoneticPr fontId="3"/>
  </si>
  <si>
    <t>real rate of return other investment liabilities</t>
    <phoneticPr fontId="3"/>
  </si>
  <si>
    <t>total return rate differential</t>
    <phoneticPr fontId="3"/>
  </si>
  <si>
    <t>Total return, ex FX change</t>
    <phoneticPr fontId="3"/>
  </si>
  <si>
    <t>Total return, ex FX change rate differential</t>
    <phoneticPr fontId="3"/>
  </si>
  <si>
    <t>total liabilities</t>
    <phoneticPr fontId="3"/>
  </si>
  <si>
    <t>real rate of return total liabilities</t>
    <phoneticPr fontId="3"/>
  </si>
  <si>
    <t>real rate of return equity liabilities</t>
    <phoneticPr fontId="3"/>
  </si>
  <si>
    <t>real rate of return other investment liabilities</t>
    <phoneticPr fontId="3"/>
  </si>
  <si>
    <t>asset (not percentage)</t>
    <phoneticPr fontId="3"/>
  </si>
  <si>
    <t>liabilities  (not percentage)</t>
    <phoneticPr fontId="3"/>
  </si>
  <si>
    <t>liabilities</t>
    <phoneticPr fontId="3"/>
  </si>
  <si>
    <t>Note: reserves income flow is not available, so debt and reserve is aggregated as "debt" in this composition effect estimation</t>
    <phoneticPr fontId="3"/>
  </si>
  <si>
    <t>Real rate of income gain</t>
    <phoneticPr fontId="3"/>
  </si>
  <si>
    <t>Portfolio debt assets+Reserves</t>
    <phoneticPr fontId="3"/>
  </si>
  <si>
    <t>Portforlio debt assets and Reserves</t>
    <phoneticPr fontId="3"/>
  </si>
  <si>
    <t>income gain rate differential</t>
    <phoneticPr fontId="3"/>
  </si>
  <si>
    <t xml:space="preserve">Note: Stock-flow adjustment is “change in outstanding” minus “financial account.” </t>
    <phoneticPr fontId="3"/>
  </si>
  <si>
    <t>Stock-flow adjustment effects</t>
    <phoneticPr fontId="12"/>
  </si>
  <si>
    <t>Debt and reserves</t>
    <phoneticPr fontId="3"/>
  </si>
  <si>
    <t>(for reference)</t>
    <phoneticPr fontId="3"/>
  </si>
  <si>
    <t>Stock-flow adjustment effects</t>
    <phoneticPr fontId="12"/>
  </si>
  <si>
    <t>Note: Stock-flow adjustment is “change in outstanding” minus “transaction” based on Bank of Japan/Ministry of Finance estimation.</t>
    <phoneticPr fontId="3"/>
  </si>
  <si>
    <t>Income flow from reserves is not available separately. We show yield from aggregate debt and reserve for the source of debt income flow as a reference</t>
    <phoneticPr fontId="3"/>
  </si>
  <si>
    <t>Reinvested earning for FDI is included for this return differentials estimation.</t>
    <phoneticPr fontId="3"/>
  </si>
  <si>
    <t>Assets and liabilities outstanding include securities lending in 1995 used as denominators for computing return differentials for 1996 because of data availability.</t>
    <phoneticPr fontId="3"/>
  </si>
  <si>
    <t>Income flow from reserves is not available separately. We show yield from aggregate of debt and reserves for the source of debt income flow as a reference.</t>
    <phoneticPr fontId="3"/>
  </si>
  <si>
    <t>Sources: Bank of Japan/Ministry of Finance, Balance of Payments statistics, and Bank of Japan/Ministry of Finance, International Investment Position. IMF, International Financial Statistics</t>
    <phoneticPr fontId="3"/>
  </si>
  <si>
    <t>Balance on income</t>
    <phoneticPr fontId="3"/>
  </si>
  <si>
    <t>Sources: Asset and liabilities outstanding: Bank of Japan/Ministry of Finance, International Investment Position. Balance on income and financial account: Bank of Japan/Ministry of Finance, Balance of Payments statistics. Inflation: IMF, International Financial Statistics and Balance of Payments statistics</t>
    <phoneticPr fontId="3"/>
  </si>
  <si>
    <t>Sources: Balance on income: Bank of Japan/Ministry of Finance, Balance of Payments statistics. Outstanding assets and liabilities: Bank of Japan, "Japan's International Investment Position", various issues; and Ministry of Finance, "Zaisei Kinyu Tokei Geppou" (“Monthly Fiscal and Financial Statistics Review”), various issues. Inflation: IMF, International Financial Statistics and Balance of Payments statistics</t>
    <phoneticPr fontId="3"/>
  </si>
  <si>
    <t>Stock-flow adjustment total assets</t>
    <phoneticPr fontId="12"/>
  </si>
  <si>
    <t>Stock-flow adjustment total liabilities</t>
    <phoneticPr fontId="12"/>
  </si>
  <si>
    <t>rate of Stock-flow adjustment assets</t>
    <phoneticPr fontId="12"/>
  </si>
  <si>
    <t>rate of Stock-flow adjustment liabilities</t>
    <phoneticPr fontId="12"/>
  </si>
  <si>
    <t>real rate of Stock-flow adjustment assets</t>
    <phoneticPr fontId="12"/>
  </si>
  <si>
    <t>real rate of Stock-flow adjustment liabilities</t>
    <phoneticPr fontId="12"/>
  </si>
  <si>
    <t>rate difference of Stock-flow adjustment total</t>
    <phoneticPr fontId="12"/>
  </si>
  <si>
    <t>changes in FDI assets</t>
    <phoneticPr fontId="12"/>
  </si>
  <si>
    <t>Stock-flow adjustment FDI assets</t>
    <phoneticPr fontId="12"/>
  </si>
  <si>
    <t>Stock-flow adjustment FDI liabilities</t>
    <phoneticPr fontId="12"/>
  </si>
  <si>
    <t>rate of Stock-flow adjustment FDI assets</t>
    <phoneticPr fontId="12"/>
  </si>
  <si>
    <t>rate of Stock-flow adjustment FDI liabilities</t>
    <phoneticPr fontId="12"/>
  </si>
  <si>
    <t>real rate of Stock-flow adjustment FDI assets</t>
    <phoneticPr fontId="12"/>
  </si>
  <si>
    <t>real rate of Stock-flow adjustment FDI liabilities</t>
    <phoneticPr fontId="12"/>
  </si>
  <si>
    <t>rate differential Stock-flow adjustment FDI</t>
    <phoneticPr fontId="12"/>
  </si>
  <si>
    <t>stock-flow adjustment portfolio equity assets</t>
    <phoneticPr fontId="12"/>
  </si>
  <si>
    <t>stock-flow adjustment portfolio equity liabilities</t>
    <phoneticPr fontId="12"/>
  </si>
  <si>
    <t>rate of stock-flow adjustment  portfolio equity assets</t>
    <phoneticPr fontId="12"/>
  </si>
  <si>
    <t>rate of stock-flow adjustment  portfolio equity liabilities</t>
    <phoneticPr fontId="3"/>
  </si>
  <si>
    <t>real rate of stock-flow adjustment  portfolio equity assets</t>
    <phoneticPr fontId="12"/>
  </si>
  <si>
    <t>real rate of stock-flow adjustment  portfolio equity liabilities</t>
    <phoneticPr fontId="12"/>
  </si>
  <si>
    <t>rate differential stock-flow adjustment  equity</t>
    <phoneticPr fontId="3"/>
  </si>
  <si>
    <t>stock-flow adjustment  portfolio debt assets</t>
    <phoneticPr fontId="12"/>
  </si>
  <si>
    <t>stock-flow adjustment  portfolio debt liabilities</t>
    <phoneticPr fontId="12"/>
  </si>
  <si>
    <t>rate of stock-flow adjustment  portfolio debt assets</t>
    <phoneticPr fontId="12"/>
  </si>
  <si>
    <t>rate of stock-flow adjustment  portfolio debt liabilities</t>
    <phoneticPr fontId="12"/>
  </si>
  <si>
    <t>real rate of stock-flow adjustment  portfolio debt assets</t>
    <phoneticPr fontId="12"/>
  </si>
  <si>
    <t>real rate of stock-flow adjustment  portfolio debt liabilities</t>
    <phoneticPr fontId="12"/>
  </si>
  <si>
    <t>rate differential stock-flow adjustment  debt</t>
    <phoneticPr fontId="12"/>
  </si>
  <si>
    <t>stock-flow adjustment  other investment  assets</t>
    <phoneticPr fontId="12"/>
  </si>
  <si>
    <t>stock-flow adjustment  other investment  liabilities</t>
    <phoneticPr fontId="12"/>
  </si>
  <si>
    <t>rate of stock-flow adjustment  other investment  assets</t>
    <phoneticPr fontId="12"/>
  </si>
  <si>
    <t>rate of stock-flow adjustment  other investment liabilities</t>
    <phoneticPr fontId="12"/>
  </si>
  <si>
    <t>real rate of stock-flow adjustment other investment  assets</t>
    <phoneticPr fontId="12"/>
  </si>
  <si>
    <t>real rate of stock-flow adjustment  other investment liabilities</t>
    <phoneticPr fontId="12"/>
  </si>
  <si>
    <t>rate differential stock-flow adjustment  other investment</t>
    <phoneticPr fontId="12"/>
  </si>
  <si>
    <t xml:space="preserve">changes in reserves </t>
    <phoneticPr fontId="12"/>
  </si>
  <si>
    <t>stock-flow adjustment  reserves</t>
    <phoneticPr fontId="3"/>
  </si>
  <si>
    <t>rate of return, stock-flow adjustment  reserves</t>
    <phoneticPr fontId="3"/>
  </si>
  <si>
    <t>real rate of return, stock-flow adjustment  reserves</t>
    <phoneticPr fontId="3"/>
  </si>
  <si>
    <t>stock-flow adjustment including FX</t>
    <phoneticPr fontId="3"/>
  </si>
  <si>
    <t>stock-flow adjustment  assets</t>
    <phoneticPr fontId="3"/>
  </si>
  <si>
    <t>stock-flow adjustment FDI assets</t>
    <phoneticPr fontId="3"/>
  </si>
  <si>
    <t>stock-flow adjustment  equity assets</t>
    <phoneticPr fontId="3"/>
  </si>
  <si>
    <t>stock-flow adjustment  debt assets</t>
    <phoneticPr fontId="3"/>
  </si>
  <si>
    <t>stock-flow adjustment  other investment assets</t>
    <phoneticPr fontId="3"/>
  </si>
  <si>
    <t>stock-flow adjustment  reserves</t>
    <phoneticPr fontId="3"/>
  </si>
  <si>
    <t>stock-flow adjustment  liabilities</t>
    <phoneticPr fontId="3"/>
  </si>
  <si>
    <t>stock-flow adjustment  FDI liabilities</t>
    <phoneticPr fontId="3"/>
  </si>
  <si>
    <t>stock-flow adjustment  equity liabilities</t>
    <phoneticPr fontId="3"/>
  </si>
  <si>
    <t>stock-flow adjustment  debt liabilities</t>
    <phoneticPr fontId="3"/>
  </si>
  <si>
    <t>stock-flow adjustment  other investment liabilities</t>
    <phoneticPr fontId="3"/>
  </si>
  <si>
    <t>real rate of stock-flow adjustment  assets</t>
    <phoneticPr fontId="3"/>
  </si>
  <si>
    <t>real rate of stock-flow adjustment  FDI assets</t>
    <phoneticPr fontId="3"/>
  </si>
  <si>
    <t>real rate of stock-flow adjustment  equity assets</t>
    <phoneticPr fontId="3"/>
  </si>
  <si>
    <t>real rate of stock-flow adjustment  debt assets</t>
    <phoneticPr fontId="3"/>
  </si>
  <si>
    <t>real rate of stock-flow adjustment  other investment assets</t>
    <phoneticPr fontId="3"/>
  </si>
  <si>
    <t>real rate of stock-flow adjustment reserves</t>
    <phoneticPr fontId="3"/>
  </si>
  <si>
    <t>real rate of stock-flow adjustment  liabilities</t>
    <phoneticPr fontId="3"/>
  </si>
  <si>
    <t>real rate of stock-flow adjustment  FDI liabilities</t>
    <phoneticPr fontId="3"/>
  </si>
  <si>
    <t>real rate of stock-flow adjustment  equity liabilities</t>
    <phoneticPr fontId="3"/>
  </si>
  <si>
    <t>real rate of stock-flow adjustment  debt liabilities</t>
    <phoneticPr fontId="3"/>
  </si>
  <si>
    <t>real rate of stock-flow adjustment  other investment liabilities</t>
    <phoneticPr fontId="3"/>
  </si>
  <si>
    <t>stock-flow adjustment rate differential</t>
    <phoneticPr fontId="3"/>
  </si>
  <si>
    <t xml:space="preserve">stock-flow adjustment </t>
    <phoneticPr fontId="3"/>
  </si>
  <si>
    <t>stock-flow adjustment  assets</t>
    <phoneticPr fontId="3"/>
  </si>
  <si>
    <t>stock-flow adjustment rate differential, ex FX change</t>
    <phoneticPr fontId="3"/>
  </si>
  <si>
    <t>stock-flow adjustment  (billion yen)</t>
    <phoneticPr fontId="3"/>
  </si>
  <si>
    <t xml:space="preserve">Real rate of stock-flow adjustment </t>
    <phoneticPr fontId="3"/>
  </si>
  <si>
    <t xml:space="preserve">stock-flow adjustment  total return effect </t>
    <phoneticPr fontId="3"/>
  </si>
  <si>
    <t>stock-flow adjustment total composition effect</t>
    <phoneticPr fontId="3"/>
  </si>
  <si>
    <t xml:space="preserve">inflation </t>
    <phoneticPr fontId="3"/>
  </si>
  <si>
    <t>portfolio debt+reserve yield</t>
    <phoneticPr fontId="3"/>
  </si>
  <si>
    <t>percent</t>
  </si>
  <si>
    <t>Total return on liabilities</t>
    <phoneticPr fontId="3"/>
  </si>
  <si>
    <t>Total return on assets</t>
    <phoneticPr fontId="3"/>
  </si>
  <si>
    <t>percent</t>
    <phoneticPr fontId="3"/>
  </si>
  <si>
    <t>Note: Japan adopts BPM6 from 2014</t>
    <phoneticPr fontId="3"/>
  </si>
  <si>
    <t>average 2001-2014</t>
    <phoneticPr fontId="3"/>
  </si>
  <si>
    <t>2013 BPM6</t>
    <phoneticPr fontId="3"/>
  </si>
  <si>
    <t>Note: Japan adopts BPM6 from 2014. Bank of Japan estimate IIP data based on BPM6 from 1996-2013</t>
    <phoneticPr fontId="3"/>
  </si>
  <si>
    <t>average 1996-2014</t>
    <phoneticPr fontId="3"/>
  </si>
  <si>
    <t>average1996-2014</t>
    <phoneticPr fontId="3"/>
  </si>
  <si>
    <t>Table1 : Returns Differential Estimates, 1996-2014</t>
    <phoneticPr fontId="12"/>
  </si>
  <si>
    <t>Table2: Returns Differential Estimates, excluding fx effect, 2001-2014</t>
    <phoneticPr fontId="12"/>
  </si>
  <si>
    <t>Table 3: Return effect and composition effect, 1996-2014</t>
    <phoneticPr fontId="3"/>
  </si>
  <si>
    <t>Japan adopts BPM6 from 2014. Accordingly, the definition of portforlio equity changes into portfolio equity and investment fund share in 2014.</t>
    <phoneticPr fontId="3"/>
  </si>
  <si>
    <t>Japan adopts BPM6 from 2014. Accordingly, the definition of portforlio equity changes into portfolio equity and investment fund share in 2014.</t>
    <phoneticPr fontId="3"/>
  </si>
  <si>
    <t>Japan adopts BPM6 from 2014. Accordingly, the definition of portforlio equity changes into portfolio equity and investment fund share in 2014.</t>
    <phoneticPr fontId="3"/>
  </si>
  <si>
    <t>2013 BPM6</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</si>
</sst>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000"/>
    <numFmt numFmtId="177" formatCode="_(* #,##0_);_(* \(#,##0\);_(* &quot;-&quot;??_);_(@_)"/>
    <numFmt numFmtId="178" formatCode="0.0_ "/>
    <numFmt numFmtId="179" formatCode="0.0_);[Red]\(0.0\)"/>
    <numFmt numFmtId="180" formatCode="0.00_ "/>
    <numFmt numFmtId="181" formatCode="0_ "/>
    <numFmt numFmtId="182" formatCode="0.0000_ "/>
    <numFmt numFmtId="183" formatCode="#,##0_ "/>
  </numFmts>
  <fonts count="20" x14ac:knownFonts="1">
    <font>
      <sz val="12"/>
      <color theme="1"/>
      <name val="ＭＳ Ｐゴシック"/>
      <family val="2"/>
      <charset val="128"/>
      <scheme val="minor"/>
    </font>
    <font>
      <sz val="12"/>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0"/>
      <name val="Times New Roman"/>
      <family val="1"/>
    </font>
    <font>
      <sz val="10"/>
      <name val="Arial"/>
      <family val="2"/>
    </font>
    <font>
      <sz val="10"/>
      <color indexed="81"/>
      <name val="ＭＳ Ｐゴシック"/>
      <family val="2"/>
      <charset val="128"/>
    </font>
    <font>
      <b/>
      <sz val="10"/>
      <color indexed="81"/>
      <name val="ＭＳ Ｐゴシック"/>
      <family val="2"/>
      <charset val="128"/>
    </font>
    <font>
      <sz val="12"/>
      <color rgb="FF000000"/>
      <name val="Times New Roman"/>
    </font>
    <font>
      <sz val="12"/>
      <color theme="1"/>
      <name val="Times New Roman"/>
    </font>
    <font>
      <sz val="6"/>
      <name val="ＭＳ Ｐゴシック"/>
      <family val="2"/>
      <charset val="128"/>
    </font>
    <font>
      <sz val="12"/>
      <name val="ＭＳ Ｐゴシック"/>
      <family val="2"/>
      <charset val="128"/>
      <scheme val="minor"/>
    </font>
    <font>
      <sz val="12"/>
      <name val="Times New Roman"/>
    </font>
    <font>
      <sz val="10"/>
      <color theme="1"/>
      <name val="Calibri (テーマの本文)"/>
      <charset val="128"/>
    </font>
    <font>
      <u/>
      <sz val="12"/>
      <color theme="10"/>
      <name val="Times New Roman"/>
    </font>
    <font>
      <sz val="10"/>
      <color theme="1"/>
      <name val="Times New Roman"/>
    </font>
    <font>
      <sz val="10"/>
      <name val="ＭＳ Ｐゴシック"/>
      <family val="1"/>
      <charset val="128"/>
    </font>
    <font>
      <sz val="8"/>
      <color theme="1"/>
      <name val="MS"/>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1012">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40"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9" fontId="6" fillId="0" borderId="0" applyFont="0" applyFill="0" applyBorder="0" applyAlignment="0" applyProtection="0"/>
    <xf numFmtId="0" fontId="7"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0"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93">
    <xf numFmtId="0" fontId="0" fillId="0" borderId="0" xfId="0"/>
    <xf numFmtId="0" fontId="0" fillId="0" borderId="0" xfId="0" applyAlignment="1">
      <alignment wrapText="1"/>
    </xf>
    <xf numFmtId="176" fontId="7" fillId="0" borderId="0" xfId="20" applyNumberFormat="1" applyFill="1"/>
    <xf numFmtId="0" fontId="10" fillId="0" borderId="0" xfId="0" applyFont="1"/>
    <xf numFmtId="179" fontId="10" fillId="0" borderId="0" xfId="0" applyNumberFormat="1" applyFont="1"/>
    <xf numFmtId="179" fontId="11" fillId="0" borderId="0" xfId="0" applyNumberFormat="1" applyFont="1"/>
    <xf numFmtId="178" fontId="11" fillId="0" borderId="0" xfId="0" applyNumberFormat="1" applyFont="1"/>
    <xf numFmtId="0" fontId="11" fillId="0" borderId="0" xfId="0" applyFont="1" applyAlignment="1">
      <alignment wrapText="1"/>
    </xf>
    <xf numFmtId="179" fontId="11" fillId="0" borderId="0" xfId="0" applyNumberFormat="1" applyFont="1" applyAlignment="1">
      <alignment wrapText="1"/>
    </xf>
    <xf numFmtId="0" fontId="11" fillId="0" borderId="0" xfId="0" applyFont="1"/>
    <xf numFmtId="3" fontId="0" fillId="0" borderId="0" xfId="0" applyNumberFormat="1"/>
    <xf numFmtId="0" fontId="11" fillId="0" borderId="1" xfId="0" applyFont="1" applyFill="1" applyBorder="1" applyAlignment="1">
      <alignment wrapText="1"/>
    </xf>
    <xf numFmtId="0" fontId="11" fillId="0" borderId="0" xfId="0" applyFont="1" applyFill="1" applyAlignment="1">
      <alignment wrapText="1"/>
    </xf>
    <xf numFmtId="180" fontId="11" fillId="0" borderId="0" xfId="0" applyNumberFormat="1" applyFont="1" applyFill="1" applyAlignment="1">
      <alignment wrapText="1"/>
    </xf>
    <xf numFmtId="181" fontId="11" fillId="0" borderId="0" xfId="0" applyNumberFormat="1" applyFont="1" applyFill="1" applyAlignment="1">
      <alignment wrapText="1"/>
    </xf>
    <xf numFmtId="180" fontId="11" fillId="0" borderId="1" xfId="0" applyNumberFormat="1" applyFont="1" applyFill="1" applyBorder="1" applyAlignment="1">
      <alignment wrapText="1"/>
    </xf>
    <xf numFmtId="180" fontId="11" fillId="0" borderId="0" xfId="0" applyNumberFormat="1" applyFont="1" applyFill="1" applyBorder="1" applyAlignment="1">
      <alignment wrapText="1"/>
    </xf>
    <xf numFmtId="0" fontId="11" fillId="0" borderId="0" xfId="0" applyFont="1" applyFill="1" applyBorder="1" applyAlignment="1">
      <alignment wrapText="1"/>
    </xf>
    <xf numFmtId="180" fontId="0" fillId="0" borderId="0" xfId="0" applyNumberFormat="1"/>
    <xf numFmtId="180" fontId="11" fillId="0" borderId="0" xfId="0" applyNumberFormat="1" applyFont="1"/>
    <xf numFmtId="181" fontId="0" fillId="0" borderId="0" xfId="0" applyNumberFormat="1"/>
    <xf numFmtId="181" fontId="11" fillId="0" borderId="0" xfId="0" applyNumberFormat="1" applyFont="1"/>
    <xf numFmtId="0" fontId="0" fillId="2" borderId="0" xfId="0" applyFill="1"/>
    <xf numFmtId="3" fontId="11" fillId="0" borderId="0" xfId="0" applyNumberFormat="1" applyFont="1"/>
    <xf numFmtId="4" fontId="11" fillId="0" borderId="0" xfId="0" applyNumberFormat="1" applyFont="1"/>
    <xf numFmtId="178" fontId="0" fillId="2" borderId="0" xfId="0" applyNumberFormat="1" applyFill="1"/>
    <xf numFmtId="0" fontId="6" fillId="0" borderId="0" xfId="18" applyFont="1"/>
    <xf numFmtId="0" fontId="6" fillId="0" borderId="0" xfId="18" applyFont="1" applyFill="1"/>
    <xf numFmtId="3" fontId="6" fillId="0" borderId="0" xfId="18" applyNumberFormat="1" applyFont="1" applyFill="1"/>
    <xf numFmtId="3" fontId="6" fillId="0" borderId="0" xfId="3" applyNumberFormat="1" applyFont="1" applyFill="1" applyAlignment="1">
      <alignment horizontal="center" vertical="center" wrapText="1"/>
    </xf>
    <xf numFmtId="177" fontId="6" fillId="0" borderId="0" xfId="3" applyNumberFormat="1" applyFont="1" applyFill="1" applyAlignment="1">
      <alignment horizontal="center" vertical="center" wrapText="1"/>
    </xf>
    <xf numFmtId="0" fontId="13" fillId="0" borderId="0" xfId="0" applyFont="1" applyFill="1"/>
    <xf numFmtId="0" fontId="14" fillId="0" borderId="0" xfId="0" applyFont="1" applyFill="1"/>
    <xf numFmtId="0" fontId="15" fillId="2" borderId="0" xfId="0" applyFont="1" applyFill="1"/>
    <xf numFmtId="0" fontId="15" fillId="2" borderId="4" xfId="0" applyFont="1" applyFill="1" applyBorder="1"/>
    <xf numFmtId="0" fontId="15" fillId="2" borderId="4" xfId="0" applyFont="1" applyFill="1" applyBorder="1" applyAlignment="1">
      <alignment horizontal="center"/>
    </xf>
    <xf numFmtId="178" fontId="15" fillId="2" borderId="4" xfId="0" applyNumberFormat="1" applyFont="1" applyFill="1" applyBorder="1" applyAlignment="1">
      <alignment horizontal="center"/>
    </xf>
    <xf numFmtId="180" fontId="14" fillId="0" borderId="0" xfId="0" applyNumberFormat="1" applyFont="1" applyFill="1"/>
    <xf numFmtId="180" fontId="6" fillId="0" borderId="0" xfId="3" applyNumberFormat="1" applyFont="1" applyFill="1" applyAlignment="1">
      <alignment horizontal="center" vertical="center" wrapText="1"/>
    </xf>
    <xf numFmtId="182" fontId="11" fillId="0" borderId="0" xfId="0" applyNumberFormat="1" applyFont="1"/>
    <xf numFmtId="178" fontId="11" fillId="0" borderId="0" xfId="0" applyNumberFormat="1" applyFont="1" applyAlignment="1">
      <alignment wrapText="1"/>
    </xf>
    <xf numFmtId="0" fontId="4" fillId="0" borderId="0" xfId="639"/>
    <xf numFmtId="3" fontId="11" fillId="0" borderId="1" xfId="0" applyNumberFormat="1" applyFont="1" applyBorder="1"/>
    <xf numFmtId="0" fontId="11" fillId="0" borderId="1" xfId="0" applyFont="1" applyBorder="1"/>
    <xf numFmtId="15" fontId="11" fillId="0" borderId="0" xfId="0" applyNumberFormat="1" applyFont="1"/>
    <xf numFmtId="0" fontId="16" fillId="0" borderId="0" xfId="639" applyFont="1"/>
    <xf numFmtId="179" fontId="11" fillId="0" borderId="0" xfId="0" applyNumberFormat="1" applyFont="1" applyAlignment="1"/>
    <xf numFmtId="179" fontId="10" fillId="0" borderId="1" xfId="0" applyNumberFormat="1" applyFont="1" applyBorder="1"/>
    <xf numFmtId="179" fontId="11" fillId="0" borderId="1" xfId="0" applyNumberFormat="1" applyFont="1" applyBorder="1" applyAlignment="1">
      <alignment wrapText="1"/>
    </xf>
    <xf numFmtId="178" fontId="11" fillId="0" borderId="1" xfId="0" applyNumberFormat="1" applyFont="1" applyBorder="1"/>
    <xf numFmtId="180" fontId="11" fillId="0" borderId="2" xfId="0" applyNumberFormat="1" applyFont="1" applyBorder="1"/>
    <xf numFmtId="0" fontId="10" fillId="0" borderId="0" xfId="0" applyFont="1" applyAlignment="1">
      <alignment wrapText="1"/>
    </xf>
    <xf numFmtId="180" fontId="11" fillId="0" borderId="2" xfId="0" applyNumberFormat="1" applyFont="1" applyBorder="1" applyAlignment="1">
      <alignment wrapText="1"/>
    </xf>
    <xf numFmtId="180" fontId="11" fillId="0" borderId="0" xfId="0" applyNumberFormat="1" applyFont="1" applyAlignment="1">
      <alignment wrapText="1"/>
    </xf>
    <xf numFmtId="181" fontId="11" fillId="0" borderId="0" xfId="0" applyNumberFormat="1" applyFont="1" applyAlignment="1">
      <alignment wrapText="1"/>
    </xf>
    <xf numFmtId="0" fontId="11" fillId="0" borderId="0" xfId="0" applyNumberFormat="1" applyFont="1" applyAlignment="1">
      <alignment wrapText="1"/>
    </xf>
    <xf numFmtId="0" fontId="10" fillId="0" borderId="0" xfId="0" applyNumberFormat="1" applyFont="1" applyAlignment="1">
      <alignment wrapText="1"/>
    </xf>
    <xf numFmtId="0" fontId="11" fillId="0" borderId="0" xfId="0" applyNumberFormat="1" applyFont="1"/>
    <xf numFmtId="0" fontId="10" fillId="0" borderId="0" xfId="0" applyNumberFormat="1" applyFont="1"/>
    <xf numFmtId="3" fontId="6" fillId="0" borderId="0" xfId="18" applyNumberFormat="1" applyFont="1" applyAlignment="1">
      <alignment horizontal="right"/>
    </xf>
    <xf numFmtId="3" fontId="6" fillId="0" borderId="0" xfId="3" applyNumberFormat="1" applyFont="1" applyFill="1" applyAlignment="1">
      <alignment horizontal="right" vertical="center" wrapText="1"/>
    </xf>
    <xf numFmtId="177" fontId="6" fillId="0" borderId="0" xfId="3" applyNumberFormat="1" applyFont="1" applyFill="1" applyAlignment="1">
      <alignment horizontal="right" vertical="center" wrapText="1"/>
    </xf>
    <xf numFmtId="0" fontId="0" fillId="0" borderId="0" xfId="0" applyAlignment="1"/>
    <xf numFmtId="0" fontId="6" fillId="0" borderId="0" xfId="18" applyFont="1" applyFill="1" applyAlignment="1">
      <alignment horizontal="center" vertical="center"/>
    </xf>
    <xf numFmtId="0" fontId="14" fillId="0" borderId="0" xfId="0" applyFont="1" applyFill="1" applyAlignment="1">
      <alignment horizontal="center" vertical="center"/>
    </xf>
    <xf numFmtId="180" fontId="14" fillId="0" borderId="0" xfId="0" applyNumberFormat="1" applyFont="1" applyFill="1" applyAlignment="1">
      <alignment horizontal="center" vertical="center" wrapText="1"/>
    </xf>
    <xf numFmtId="180" fontId="14" fillId="0" borderId="0" xfId="0" applyNumberFormat="1" applyFont="1" applyFill="1" applyAlignment="1">
      <alignment horizontal="center" vertical="center"/>
    </xf>
    <xf numFmtId="0" fontId="13" fillId="0" borderId="0" xfId="0" applyFont="1" applyFill="1" applyAlignment="1">
      <alignment horizontal="center" vertical="center"/>
    </xf>
    <xf numFmtId="3" fontId="6" fillId="0" borderId="0" xfId="18" applyNumberFormat="1" applyFont="1"/>
    <xf numFmtId="0" fontId="11" fillId="0" borderId="0" xfId="0" applyFont="1" applyAlignment="1">
      <alignment vertical="top" wrapText="1"/>
    </xf>
    <xf numFmtId="0" fontId="14" fillId="0" borderId="0" xfId="639" applyFont="1"/>
    <xf numFmtId="183" fontId="6" fillId="0" borderId="0" xfId="18" applyNumberFormat="1" applyFont="1" applyAlignment="1"/>
    <xf numFmtId="183" fontId="17" fillId="0" borderId="0" xfId="0" applyNumberFormat="1" applyFont="1" applyAlignment="1"/>
    <xf numFmtId="3" fontId="0" fillId="0" borderId="0" xfId="0" applyNumberFormat="1" applyAlignment="1"/>
    <xf numFmtId="0" fontId="11" fillId="0" borderId="0" xfId="0" applyFont="1" applyBorder="1"/>
    <xf numFmtId="181" fontId="10" fillId="0" borderId="0" xfId="0" applyNumberFormat="1" applyFont="1"/>
    <xf numFmtId="178" fontId="11" fillId="0" borderId="5" xfId="0" applyNumberFormat="1" applyFont="1" applyBorder="1"/>
    <xf numFmtId="0" fontId="11" fillId="2" borderId="0" xfId="0" applyFont="1" applyFill="1"/>
    <xf numFmtId="0" fontId="11" fillId="2" borderId="0" xfId="0" applyFont="1" applyFill="1" applyAlignment="1">
      <alignment vertical="center"/>
    </xf>
    <xf numFmtId="0" fontId="11" fillId="0" borderId="3" xfId="0" applyFont="1" applyBorder="1"/>
    <xf numFmtId="178" fontId="11" fillId="0" borderId="3" xfId="0" applyNumberFormat="1" applyFont="1" applyBorder="1" applyAlignment="1">
      <alignment horizontal="right"/>
    </xf>
    <xf numFmtId="0" fontId="11" fillId="0" borderId="0" xfId="0" applyFont="1" applyAlignment="1">
      <alignment horizontal="right"/>
    </xf>
    <xf numFmtId="178" fontId="11" fillId="0" borderId="0" xfId="0" applyNumberFormat="1" applyFont="1" applyAlignment="1">
      <alignment horizontal="right"/>
    </xf>
    <xf numFmtId="0" fontId="17" fillId="2" borderId="0" xfId="0" applyFont="1" applyFill="1"/>
    <xf numFmtId="0" fontId="17" fillId="2" borderId="4" xfId="0" applyFont="1" applyFill="1" applyBorder="1"/>
    <xf numFmtId="0" fontId="17" fillId="2" borderId="4" xfId="0" applyFont="1" applyFill="1" applyBorder="1" applyAlignment="1">
      <alignment horizontal="center"/>
    </xf>
    <xf numFmtId="178" fontId="17" fillId="2" borderId="4" xfId="0" applyNumberFormat="1" applyFont="1" applyFill="1" applyBorder="1" applyAlignment="1">
      <alignment horizontal="center"/>
    </xf>
    <xf numFmtId="178" fontId="11" fillId="2" borderId="0" xfId="0" applyNumberFormat="1" applyFont="1" applyFill="1"/>
    <xf numFmtId="178" fontId="11" fillId="0" borderId="0" xfId="0" applyNumberFormat="1" applyFont="1" applyBorder="1"/>
    <xf numFmtId="180" fontId="10" fillId="0" borderId="0" xfId="0" applyNumberFormat="1" applyFont="1" applyAlignment="1">
      <alignment wrapText="1"/>
    </xf>
    <xf numFmtId="180" fontId="11" fillId="0" borderId="0" xfId="0" applyNumberFormat="1" applyFont="1" applyBorder="1"/>
    <xf numFmtId="0" fontId="18" fillId="0" borderId="0" xfId="18" applyFont="1"/>
    <xf numFmtId="3" fontId="19" fillId="0" borderId="0" xfId="0" applyNumberFormat="1" applyFont="1"/>
  </cellXfs>
  <cellStyles count="1012">
    <cellStyle name="Normal 7" xfId="18"/>
    <cellStyle name="Normal_er" xfId="20"/>
    <cellStyle name="Percent 3" xfId="19"/>
    <cellStyle name="ハイパーリンク" xfId="1"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ハイパーリンク" xfId="217" builtinId="8" hidden="1"/>
    <cellStyle name="ハイパーリンク" xfId="219" builtinId="8" hidden="1"/>
    <cellStyle name="ハイパーリンク" xfId="221" builtinId="8" hidden="1"/>
    <cellStyle name="ハイパーリンク" xfId="223" builtinId="8" hidden="1"/>
    <cellStyle name="ハイパーリンク" xfId="225" builtinId="8" hidden="1"/>
    <cellStyle name="ハイパーリンク" xfId="227" builtinId="8" hidden="1"/>
    <cellStyle name="ハイパーリンク" xfId="229" builtinId="8" hidden="1"/>
    <cellStyle name="ハイパーリンク" xfId="231" builtinId="8" hidden="1"/>
    <cellStyle name="ハイパーリンク" xfId="233" builtinId="8" hidden="1"/>
    <cellStyle name="ハイパーリンク" xfId="235" builtinId="8" hidden="1"/>
    <cellStyle name="ハイパーリンク" xfId="237" builtinId="8" hidden="1"/>
    <cellStyle name="ハイパーリンク" xfId="239" builtinId="8" hidden="1"/>
    <cellStyle name="ハイパーリンク" xfId="241" builtinId="8" hidden="1"/>
    <cellStyle name="ハイパーリンク" xfId="243" builtinId="8" hidden="1"/>
    <cellStyle name="ハイパーリンク" xfId="245" builtinId="8" hidden="1"/>
    <cellStyle name="ハイパーリンク" xfId="247" builtinId="8" hidden="1"/>
    <cellStyle name="ハイパーリンク" xfId="249" builtinId="8" hidden="1"/>
    <cellStyle name="ハイパーリンク" xfId="251" builtinId="8" hidden="1"/>
    <cellStyle name="ハイパーリンク" xfId="253" builtinId="8" hidden="1"/>
    <cellStyle name="ハイパーリンク" xfId="255" builtinId="8" hidden="1"/>
    <cellStyle name="ハイパーリンク" xfId="257" builtinId="8" hidden="1"/>
    <cellStyle name="ハイパーリンク" xfId="259" builtinId="8" hidden="1"/>
    <cellStyle name="ハイパーリンク" xfId="261" builtinId="8" hidden="1"/>
    <cellStyle name="ハイパーリンク" xfId="263" builtinId="8" hidden="1"/>
    <cellStyle name="ハイパーリンク" xfId="265" builtinId="8" hidden="1"/>
    <cellStyle name="ハイパーリンク" xfId="267" builtinId="8" hidden="1"/>
    <cellStyle name="ハイパーリンク" xfId="269" builtinId="8" hidden="1"/>
    <cellStyle name="ハイパーリンク" xfId="271" builtinId="8" hidden="1"/>
    <cellStyle name="ハイパーリンク" xfId="273" builtinId="8" hidden="1"/>
    <cellStyle name="ハイパーリンク" xfId="275" builtinId="8" hidden="1"/>
    <cellStyle name="ハイパーリンク" xfId="277" builtinId="8" hidden="1"/>
    <cellStyle name="ハイパーリンク" xfId="279" builtinId="8" hidden="1"/>
    <cellStyle name="ハイパーリンク" xfId="281" builtinId="8" hidden="1"/>
    <cellStyle name="ハイパーリンク" xfId="283" builtinId="8" hidden="1"/>
    <cellStyle name="ハイパーリンク" xfId="285" builtinId="8" hidden="1"/>
    <cellStyle name="ハイパーリンク" xfId="287" builtinId="8" hidden="1"/>
    <cellStyle name="ハイパーリンク" xfId="289" builtinId="8" hidden="1"/>
    <cellStyle name="ハイパーリンク" xfId="291" builtinId="8" hidden="1"/>
    <cellStyle name="ハイパーリンク" xfId="293" builtinId="8" hidden="1"/>
    <cellStyle name="ハイパーリンク" xfId="295" builtinId="8" hidden="1"/>
    <cellStyle name="ハイパーリンク" xfId="297" builtinId="8" hidden="1"/>
    <cellStyle name="ハイパーリンク" xfId="299" builtinId="8" hidden="1"/>
    <cellStyle name="ハイパーリンク" xfId="301" builtinId="8" hidden="1"/>
    <cellStyle name="ハイパーリンク" xfId="303" builtinId="8" hidden="1"/>
    <cellStyle name="ハイパーリンク" xfId="305" builtinId="8" hidden="1"/>
    <cellStyle name="ハイパーリンク" xfId="307" builtinId="8" hidden="1"/>
    <cellStyle name="ハイパーリンク" xfId="309" builtinId="8" hidden="1"/>
    <cellStyle name="ハイパーリンク" xfId="311" builtinId="8" hidden="1"/>
    <cellStyle name="ハイパーリンク" xfId="313" builtinId="8" hidden="1"/>
    <cellStyle name="ハイパーリンク" xfId="315" builtinId="8" hidden="1"/>
    <cellStyle name="ハイパーリンク" xfId="317" builtinId="8" hidden="1"/>
    <cellStyle name="ハイパーリンク" xfId="319" builtinId="8" hidden="1"/>
    <cellStyle name="ハイパーリンク" xfId="321" builtinId="8" hidden="1"/>
    <cellStyle name="ハイパーリンク" xfId="323" builtinId="8" hidden="1"/>
    <cellStyle name="ハイパーリンク" xfId="325" builtinId="8" hidden="1"/>
    <cellStyle name="ハイパーリンク" xfId="327" builtinId="8" hidden="1"/>
    <cellStyle name="ハイパーリンク" xfId="329" builtinId="8" hidden="1"/>
    <cellStyle name="ハイパーリンク" xfId="331" builtinId="8" hidden="1"/>
    <cellStyle name="ハイパーリンク" xfId="333" builtinId="8" hidden="1"/>
    <cellStyle name="ハイパーリンク" xfId="335" builtinId="8" hidden="1"/>
    <cellStyle name="ハイパーリンク" xfId="337" builtinId="8" hidden="1"/>
    <cellStyle name="ハイパーリンク" xfId="339" builtinId="8" hidden="1"/>
    <cellStyle name="ハイパーリンク" xfId="341" builtinId="8" hidden="1"/>
    <cellStyle name="ハイパーリンク" xfId="343" builtinId="8" hidden="1"/>
    <cellStyle name="ハイパーリンク" xfId="345" builtinId="8" hidden="1"/>
    <cellStyle name="ハイパーリンク" xfId="347" builtinId="8" hidden="1"/>
    <cellStyle name="ハイパーリンク" xfId="349" builtinId="8" hidden="1"/>
    <cellStyle name="ハイパーリンク" xfId="351" builtinId="8" hidden="1"/>
    <cellStyle name="ハイパーリンク" xfId="353" builtinId="8" hidden="1"/>
    <cellStyle name="ハイパーリンク" xfId="355" builtinId="8" hidden="1"/>
    <cellStyle name="ハイパーリンク" xfId="357" builtinId="8" hidden="1"/>
    <cellStyle name="ハイパーリンク" xfId="359" builtinId="8" hidden="1"/>
    <cellStyle name="ハイパーリンク" xfId="361" builtinId="8" hidden="1"/>
    <cellStyle name="ハイパーリンク" xfId="363" builtinId="8" hidden="1"/>
    <cellStyle name="ハイパーリンク" xfId="365" builtinId="8" hidden="1"/>
    <cellStyle name="ハイパーリンク" xfId="367" builtinId="8" hidden="1"/>
    <cellStyle name="ハイパーリンク" xfId="369" builtinId="8" hidden="1"/>
    <cellStyle name="ハイパーリンク" xfId="371" builtinId="8" hidden="1"/>
    <cellStyle name="ハイパーリンク" xfId="373" builtinId="8" hidden="1"/>
    <cellStyle name="ハイパーリンク" xfId="375" builtinId="8" hidden="1"/>
    <cellStyle name="ハイパーリンク" xfId="377" builtinId="8" hidden="1"/>
    <cellStyle name="ハイパーリンク" xfId="379" builtinId="8" hidden="1"/>
    <cellStyle name="ハイパーリンク" xfId="381" builtinId="8" hidden="1"/>
    <cellStyle name="ハイパーリンク" xfId="383" builtinId="8" hidden="1"/>
    <cellStyle name="ハイパーリンク" xfId="385" builtinId="8" hidden="1"/>
    <cellStyle name="ハイパーリンク" xfId="387" builtinId="8" hidden="1"/>
    <cellStyle name="ハイパーリンク" xfId="389" builtinId="8" hidden="1"/>
    <cellStyle name="ハイパーリンク" xfId="391" builtinId="8" hidden="1"/>
    <cellStyle name="ハイパーリンク" xfId="393" builtinId="8" hidden="1"/>
    <cellStyle name="ハイパーリンク" xfId="395" builtinId="8" hidden="1"/>
    <cellStyle name="ハイパーリンク" xfId="397" builtinId="8" hidden="1"/>
    <cellStyle name="ハイパーリンク" xfId="399" builtinId="8" hidden="1"/>
    <cellStyle name="ハイパーリンク" xfId="401" builtinId="8" hidden="1"/>
    <cellStyle name="ハイパーリンク" xfId="403" builtinId="8" hidden="1"/>
    <cellStyle name="ハイパーリンク" xfId="405" builtinId="8" hidden="1"/>
    <cellStyle name="ハイパーリンク" xfId="407" builtinId="8" hidden="1"/>
    <cellStyle name="ハイパーリンク" xfId="409" builtinId="8" hidden="1"/>
    <cellStyle name="ハイパーリンク" xfId="411" builtinId="8" hidden="1"/>
    <cellStyle name="ハイパーリンク" xfId="413" builtinId="8" hidden="1"/>
    <cellStyle name="ハイパーリンク" xfId="415" builtinId="8" hidden="1"/>
    <cellStyle name="ハイパーリンク" xfId="417" builtinId="8" hidden="1"/>
    <cellStyle name="ハイパーリンク" xfId="419" builtinId="8" hidden="1"/>
    <cellStyle name="ハイパーリンク" xfId="421" builtinId="8" hidden="1"/>
    <cellStyle name="ハイパーリンク" xfId="423" builtinId="8" hidden="1"/>
    <cellStyle name="ハイパーリンク" xfId="425" builtinId="8" hidden="1"/>
    <cellStyle name="ハイパーリンク" xfId="427" builtinId="8" hidden="1"/>
    <cellStyle name="ハイパーリンク" xfId="429" builtinId="8" hidden="1"/>
    <cellStyle name="ハイパーリンク" xfId="431" builtinId="8" hidden="1"/>
    <cellStyle name="ハイパーリンク" xfId="433" builtinId="8" hidden="1"/>
    <cellStyle name="ハイパーリンク" xfId="435" builtinId="8" hidden="1"/>
    <cellStyle name="ハイパーリンク" xfId="437" builtinId="8" hidden="1"/>
    <cellStyle name="ハイパーリンク" xfId="439" builtinId="8" hidden="1"/>
    <cellStyle name="ハイパーリンク" xfId="441" builtinId="8" hidden="1"/>
    <cellStyle name="ハイパーリンク" xfId="443" builtinId="8" hidden="1"/>
    <cellStyle name="ハイパーリンク" xfId="445" builtinId="8" hidden="1"/>
    <cellStyle name="ハイパーリンク" xfId="447" builtinId="8" hidden="1"/>
    <cellStyle name="ハイパーリンク" xfId="449" builtinId="8" hidden="1"/>
    <cellStyle name="ハイパーリンク" xfId="451" builtinId="8" hidden="1"/>
    <cellStyle name="ハイパーリンク" xfId="453" builtinId="8" hidden="1"/>
    <cellStyle name="ハイパーリンク" xfId="455" builtinId="8" hidden="1"/>
    <cellStyle name="ハイパーリンク" xfId="457" builtinId="8" hidden="1"/>
    <cellStyle name="ハイパーリンク" xfId="459" builtinId="8" hidden="1"/>
    <cellStyle name="ハイパーリンク" xfId="461" builtinId="8" hidden="1"/>
    <cellStyle name="ハイパーリンク" xfId="463" builtinId="8" hidden="1"/>
    <cellStyle name="ハイパーリンク" xfId="465" builtinId="8" hidden="1"/>
    <cellStyle name="ハイパーリンク" xfId="467" builtinId="8" hidden="1"/>
    <cellStyle name="ハイパーリンク" xfId="469" builtinId="8" hidden="1"/>
    <cellStyle name="ハイパーリンク" xfId="471" builtinId="8" hidden="1"/>
    <cellStyle name="ハイパーリンク" xfId="473" builtinId="8" hidden="1"/>
    <cellStyle name="ハイパーリンク" xfId="475" builtinId="8" hidden="1"/>
    <cellStyle name="ハイパーリンク" xfId="477" builtinId="8" hidden="1"/>
    <cellStyle name="ハイパーリンク" xfId="479" builtinId="8" hidden="1"/>
    <cellStyle name="ハイパーリンク" xfId="481" builtinId="8" hidden="1"/>
    <cellStyle name="ハイパーリンク" xfId="483" builtinId="8" hidden="1"/>
    <cellStyle name="ハイパーリンク" xfId="485" builtinId="8" hidden="1"/>
    <cellStyle name="ハイパーリンク" xfId="487" builtinId="8" hidden="1"/>
    <cellStyle name="ハイパーリンク" xfId="489" builtinId="8" hidden="1"/>
    <cellStyle name="ハイパーリンク" xfId="491" builtinId="8" hidden="1"/>
    <cellStyle name="ハイパーリンク" xfId="493" builtinId="8" hidden="1"/>
    <cellStyle name="ハイパーリンク" xfId="495" builtinId="8" hidden="1"/>
    <cellStyle name="ハイパーリンク" xfId="497" builtinId="8" hidden="1"/>
    <cellStyle name="ハイパーリンク" xfId="499" builtinId="8" hidden="1"/>
    <cellStyle name="ハイパーリンク" xfId="501" builtinId="8" hidden="1"/>
    <cellStyle name="ハイパーリンク" xfId="503" builtinId="8" hidden="1"/>
    <cellStyle name="ハイパーリンク" xfId="505" builtinId="8" hidden="1"/>
    <cellStyle name="ハイパーリンク" xfId="507" builtinId="8" hidden="1"/>
    <cellStyle name="ハイパーリンク" xfId="509" builtinId="8" hidden="1"/>
    <cellStyle name="ハイパーリンク" xfId="511" builtinId="8" hidden="1"/>
    <cellStyle name="ハイパーリンク" xfId="513" builtinId="8" hidden="1"/>
    <cellStyle name="ハイパーリンク" xfId="515" builtinId="8" hidden="1"/>
    <cellStyle name="ハイパーリンク" xfId="517" builtinId="8" hidden="1"/>
    <cellStyle name="ハイパーリンク" xfId="519" builtinId="8" hidden="1"/>
    <cellStyle name="ハイパーリンク" xfId="521" builtinId="8" hidden="1"/>
    <cellStyle name="ハイパーリンク" xfId="523" builtinId="8" hidden="1"/>
    <cellStyle name="ハイパーリンク" xfId="525" builtinId="8" hidden="1"/>
    <cellStyle name="ハイパーリンク" xfId="527" builtinId="8" hidden="1"/>
    <cellStyle name="ハイパーリンク" xfId="529" builtinId="8" hidden="1"/>
    <cellStyle name="ハイパーリンク" xfId="531" builtinId="8" hidden="1"/>
    <cellStyle name="ハイパーリンク" xfId="533" builtinId="8" hidden="1"/>
    <cellStyle name="ハイパーリンク" xfId="535" builtinId="8" hidden="1"/>
    <cellStyle name="ハイパーリンク" xfId="537" builtinId="8" hidden="1"/>
    <cellStyle name="ハイパーリンク" xfId="539" builtinId="8" hidden="1"/>
    <cellStyle name="ハイパーリンク" xfId="541" builtinId="8" hidden="1"/>
    <cellStyle name="ハイパーリンク" xfId="543" builtinId="8" hidden="1"/>
    <cellStyle name="ハイパーリンク" xfId="545" builtinId="8" hidden="1"/>
    <cellStyle name="ハイパーリンク" xfId="547" builtinId="8" hidden="1"/>
    <cellStyle name="ハイパーリンク" xfId="549" builtinId="8" hidden="1"/>
    <cellStyle name="ハイパーリンク" xfId="551" builtinId="8" hidden="1"/>
    <cellStyle name="ハイパーリンク" xfId="553" builtinId="8" hidden="1"/>
    <cellStyle name="ハイパーリンク" xfId="555" builtinId="8" hidden="1"/>
    <cellStyle name="ハイパーリンク" xfId="557" builtinId="8" hidden="1"/>
    <cellStyle name="ハイパーリンク" xfId="559" builtinId="8" hidden="1"/>
    <cellStyle name="ハイパーリンク" xfId="561" builtinId="8" hidden="1"/>
    <cellStyle name="ハイパーリンク" xfId="563" builtinId="8" hidden="1"/>
    <cellStyle name="ハイパーリンク" xfId="565" builtinId="8" hidden="1"/>
    <cellStyle name="ハイパーリンク" xfId="567" builtinId="8" hidden="1"/>
    <cellStyle name="ハイパーリンク" xfId="569" builtinId="8" hidden="1"/>
    <cellStyle name="ハイパーリンク" xfId="571" builtinId="8" hidden="1"/>
    <cellStyle name="ハイパーリンク" xfId="573" builtinId="8" hidden="1"/>
    <cellStyle name="ハイパーリンク" xfId="575" builtinId="8" hidden="1"/>
    <cellStyle name="ハイパーリンク" xfId="577" builtinId="8" hidden="1"/>
    <cellStyle name="ハイパーリンク" xfId="579" builtinId="8" hidden="1"/>
    <cellStyle name="ハイパーリンク" xfId="581" builtinId="8" hidden="1"/>
    <cellStyle name="ハイパーリンク" xfId="583" builtinId="8" hidden="1"/>
    <cellStyle name="ハイパーリンク" xfId="585" builtinId="8" hidden="1"/>
    <cellStyle name="ハイパーリンク" xfId="587" builtinId="8" hidden="1"/>
    <cellStyle name="ハイパーリンク" xfId="589" builtinId="8" hidden="1"/>
    <cellStyle name="ハイパーリンク" xfId="591" builtinId="8" hidden="1"/>
    <cellStyle name="ハイパーリンク" xfId="593" builtinId="8" hidden="1"/>
    <cellStyle name="ハイパーリンク" xfId="595" builtinId="8" hidden="1"/>
    <cellStyle name="ハイパーリンク" xfId="597" builtinId="8" hidden="1"/>
    <cellStyle name="ハイパーリンク" xfId="599" builtinId="8" hidden="1"/>
    <cellStyle name="ハイパーリンク" xfId="601" builtinId="8" hidden="1"/>
    <cellStyle name="ハイパーリンク" xfId="603" builtinId="8" hidden="1"/>
    <cellStyle name="ハイパーリンク" xfId="605" builtinId="8" hidden="1"/>
    <cellStyle name="ハイパーリンク" xfId="607" builtinId="8" hidden="1"/>
    <cellStyle name="ハイパーリンク" xfId="609" builtinId="8" hidden="1"/>
    <cellStyle name="ハイパーリンク" xfId="611" builtinId="8" hidden="1"/>
    <cellStyle name="ハイパーリンク" xfId="613" builtinId="8" hidden="1"/>
    <cellStyle name="ハイパーリンク" xfId="615" builtinId="8" hidden="1"/>
    <cellStyle name="ハイパーリンク" xfId="617" builtinId="8" hidden="1"/>
    <cellStyle name="ハイパーリンク" xfId="619" builtinId="8" hidden="1"/>
    <cellStyle name="ハイパーリンク" xfId="621" builtinId="8" hidden="1"/>
    <cellStyle name="ハイパーリンク" xfId="623" builtinId="8" hidden="1"/>
    <cellStyle name="ハイパーリンク" xfId="625" builtinId="8" hidden="1"/>
    <cellStyle name="ハイパーリンク" xfId="627" builtinId="8" hidden="1"/>
    <cellStyle name="ハイパーリンク" xfId="629" builtinId="8" hidden="1"/>
    <cellStyle name="ハイパーリンク" xfId="631" builtinId="8" hidden="1"/>
    <cellStyle name="ハイパーリンク" xfId="633" builtinId="8" hidden="1"/>
    <cellStyle name="ハイパーリンク" xfId="635" builtinId="8" hidden="1"/>
    <cellStyle name="ハイパーリンク" xfId="637" builtinId="8" hidden="1"/>
    <cellStyle name="ハイパーリンク" xfId="639" builtinId="8"/>
    <cellStyle name="桁区切り [0.00]" xfId="3" builtinId="3"/>
    <cellStyle name="桁区切り [0.00] 2" xfId="722"/>
    <cellStyle name="標準" xfId="0" builtinId="0"/>
    <cellStyle name="表示済みのハイパーリンク" xfId="2"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 name="表示済みのハイパーリンク" xfId="218" builtinId="9" hidden="1"/>
    <cellStyle name="表示済みのハイパーリンク" xfId="220"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28"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6" builtinId="9" hidden="1"/>
    <cellStyle name="表示済みのハイパーリンク" xfId="238" builtinId="9" hidden="1"/>
    <cellStyle name="表示済みのハイパーリンク" xfId="240" builtinId="9" hidden="1"/>
    <cellStyle name="表示済みのハイパーリンク" xfId="242" builtinId="9" hidden="1"/>
    <cellStyle name="表示済みのハイパーリンク" xfId="244" builtinId="9" hidden="1"/>
    <cellStyle name="表示済みのハイパーリンク" xfId="246" builtinId="9" hidden="1"/>
    <cellStyle name="表示済みのハイパーリンク" xfId="248" builtinId="9" hidden="1"/>
    <cellStyle name="表示済みのハイパーリンク" xfId="250" builtinId="9" hidden="1"/>
    <cellStyle name="表示済みのハイパーリンク" xfId="252"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0" builtinId="9" hidden="1"/>
    <cellStyle name="表示済みのハイパーリンク" xfId="262" builtinId="9" hidden="1"/>
    <cellStyle name="表示済みのハイパーリンク" xfId="264" builtinId="9" hidden="1"/>
    <cellStyle name="表示済みのハイパーリンク" xfId="266" builtinId="9" hidden="1"/>
    <cellStyle name="表示済みのハイパーリンク" xfId="268" builtinId="9" hidden="1"/>
    <cellStyle name="表示済みのハイパーリンク" xfId="270" builtinId="9" hidden="1"/>
    <cellStyle name="表示済みのハイパーリンク" xfId="272" builtinId="9" hidden="1"/>
    <cellStyle name="表示済みのハイパーリンク" xfId="274" builtinId="9" hidden="1"/>
    <cellStyle name="表示済みのハイパーリンク" xfId="276" builtinId="9" hidden="1"/>
    <cellStyle name="表示済みのハイパーリンク" xfId="278" builtinId="9" hidden="1"/>
    <cellStyle name="表示済みのハイパーリンク" xfId="280" builtinId="9" hidden="1"/>
    <cellStyle name="表示済みのハイパーリンク" xfId="282" builtinId="9" hidden="1"/>
    <cellStyle name="表示済みのハイパーリンク" xfId="284" builtinId="9" hidden="1"/>
    <cellStyle name="表示済みのハイパーリンク" xfId="286" builtinId="9" hidden="1"/>
    <cellStyle name="表示済みのハイパーリンク" xfId="288" builtinId="9" hidden="1"/>
    <cellStyle name="表示済みのハイパーリンク" xfId="290" builtinId="9" hidden="1"/>
    <cellStyle name="表示済みのハイパーリンク" xfId="292" builtinId="9" hidden="1"/>
    <cellStyle name="表示済みのハイパーリンク" xfId="294" builtinId="9" hidden="1"/>
    <cellStyle name="表示済みのハイパーリンク" xfId="296" builtinId="9" hidden="1"/>
    <cellStyle name="表示済みのハイパーリンク" xfId="298" builtinId="9" hidden="1"/>
    <cellStyle name="表示済みのハイパーリンク" xfId="300" builtinId="9" hidden="1"/>
    <cellStyle name="表示済みのハイパーリンク" xfId="302" builtinId="9" hidden="1"/>
    <cellStyle name="表示済みのハイパーリンク" xfId="304" builtinId="9" hidden="1"/>
    <cellStyle name="表示済みのハイパーリンク" xfId="306" builtinId="9" hidden="1"/>
    <cellStyle name="表示済みのハイパーリンク" xfId="308" builtinId="9" hidden="1"/>
    <cellStyle name="表示済みのハイパーリンク" xfId="310" builtinId="9" hidden="1"/>
    <cellStyle name="表示済みのハイパーリンク" xfId="312" builtinId="9" hidden="1"/>
    <cellStyle name="表示済みのハイパーリンク" xfId="314" builtinId="9" hidden="1"/>
    <cellStyle name="表示済みのハイパーリンク" xfId="316" builtinId="9" hidden="1"/>
    <cellStyle name="表示済みのハイパーリンク" xfId="318" builtinId="9" hidden="1"/>
    <cellStyle name="表示済みのハイパーリンク" xfId="320" builtinId="9" hidden="1"/>
    <cellStyle name="表示済みのハイパーリンク" xfId="322" builtinId="9" hidden="1"/>
    <cellStyle name="表示済みのハイパーリンク" xfId="324" builtinId="9" hidden="1"/>
    <cellStyle name="表示済みのハイパーリンク" xfId="326" builtinId="9" hidden="1"/>
    <cellStyle name="表示済みのハイパーリンク" xfId="328" builtinId="9" hidden="1"/>
    <cellStyle name="表示済みのハイパーリンク" xfId="330" builtinId="9" hidden="1"/>
    <cellStyle name="表示済みのハイパーリンク" xfId="332" builtinId="9" hidden="1"/>
    <cellStyle name="表示済みのハイパーリンク" xfId="334" builtinId="9" hidden="1"/>
    <cellStyle name="表示済みのハイパーリンク" xfId="336" builtinId="9" hidden="1"/>
    <cellStyle name="表示済みのハイパーリンク" xfId="338" builtinId="9" hidden="1"/>
    <cellStyle name="表示済みのハイパーリンク" xfId="340" builtinId="9" hidden="1"/>
    <cellStyle name="表示済みのハイパーリンク" xfId="342" builtinId="9" hidden="1"/>
    <cellStyle name="表示済みのハイパーリンク" xfId="344" builtinId="9" hidden="1"/>
    <cellStyle name="表示済みのハイパーリンク" xfId="346" builtinId="9" hidden="1"/>
    <cellStyle name="表示済みのハイパーリンク" xfId="348" builtinId="9" hidden="1"/>
    <cellStyle name="表示済みのハイパーリンク" xfId="350" builtinId="9" hidden="1"/>
    <cellStyle name="表示済みのハイパーリンク" xfId="352" builtinId="9" hidden="1"/>
    <cellStyle name="表示済みのハイパーリンク" xfId="354" builtinId="9" hidden="1"/>
    <cellStyle name="表示済みのハイパーリンク" xfId="356" builtinId="9" hidden="1"/>
    <cellStyle name="表示済みのハイパーリンク" xfId="358" builtinId="9" hidden="1"/>
    <cellStyle name="表示済みのハイパーリンク" xfId="360" builtinId="9" hidden="1"/>
    <cellStyle name="表示済みのハイパーリンク" xfId="362" builtinId="9" hidden="1"/>
    <cellStyle name="表示済みのハイパーリンク" xfId="364" builtinId="9" hidden="1"/>
    <cellStyle name="表示済みのハイパーリンク" xfId="366" builtinId="9" hidden="1"/>
    <cellStyle name="表示済みのハイパーリンク" xfId="368" builtinId="9" hidden="1"/>
    <cellStyle name="表示済みのハイパーリンク" xfId="370" builtinId="9" hidden="1"/>
    <cellStyle name="表示済みのハイパーリンク" xfId="372" builtinId="9" hidden="1"/>
    <cellStyle name="表示済みのハイパーリンク" xfId="374" builtinId="9" hidden="1"/>
    <cellStyle name="表示済みのハイパーリンク" xfId="376" builtinId="9" hidden="1"/>
    <cellStyle name="表示済みのハイパーリンク" xfId="378" builtinId="9" hidden="1"/>
    <cellStyle name="表示済みのハイパーリンク" xfId="380" builtinId="9" hidden="1"/>
    <cellStyle name="表示済みのハイパーリンク" xfId="382" builtinId="9" hidden="1"/>
    <cellStyle name="表示済みのハイパーリンク" xfId="384" builtinId="9" hidden="1"/>
    <cellStyle name="表示済みのハイパーリンク" xfId="386" builtinId="9" hidden="1"/>
    <cellStyle name="表示済みのハイパーリンク" xfId="388" builtinId="9" hidden="1"/>
    <cellStyle name="表示済みのハイパーリンク" xfId="390" builtinId="9" hidden="1"/>
    <cellStyle name="表示済みのハイパーリンク" xfId="392" builtinId="9" hidden="1"/>
    <cellStyle name="表示済みのハイパーリンク" xfId="394" builtinId="9" hidden="1"/>
    <cellStyle name="表示済みのハイパーリンク" xfId="396" builtinId="9" hidden="1"/>
    <cellStyle name="表示済みのハイパーリンク" xfId="398" builtinId="9" hidden="1"/>
    <cellStyle name="表示済みのハイパーリンク" xfId="400" builtinId="9" hidden="1"/>
    <cellStyle name="表示済みのハイパーリンク" xfId="402" builtinId="9" hidden="1"/>
    <cellStyle name="表示済みのハイパーリンク" xfId="404" builtinId="9" hidden="1"/>
    <cellStyle name="表示済みのハイパーリンク" xfId="406" builtinId="9" hidden="1"/>
    <cellStyle name="表示済みのハイパーリンク" xfId="408" builtinId="9" hidden="1"/>
    <cellStyle name="表示済みのハイパーリンク" xfId="410" builtinId="9" hidden="1"/>
    <cellStyle name="表示済みのハイパーリンク" xfId="412" builtinId="9" hidden="1"/>
    <cellStyle name="表示済みのハイパーリンク" xfId="414" builtinId="9" hidden="1"/>
    <cellStyle name="表示済みのハイパーリンク" xfId="416" builtinId="9" hidden="1"/>
    <cellStyle name="表示済みのハイパーリンク" xfId="418" builtinId="9" hidden="1"/>
    <cellStyle name="表示済みのハイパーリンク" xfId="420" builtinId="9" hidden="1"/>
    <cellStyle name="表示済みのハイパーリンク" xfId="422" builtinId="9" hidden="1"/>
    <cellStyle name="表示済みのハイパーリンク" xfId="424" builtinId="9" hidden="1"/>
    <cellStyle name="表示済みのハイパーリンク" xfId="426" builtinId="9" hidden="1"/>
    <cellStyle name="表示済みのハイパーリンク" xfId="428" builtinId="9" hidden="1"/>
    <cellStyle name="表示済みのハイパーリンク" xfId="430" builtinId="9" hidden="1"/>
    <cellStyle name="表示済みのハイパーリンク" xfId="432" builtinId="9" hidden="1"/>
    <cellStyle name="表示済みのハイパーリンク" xfId="434" builtinId="9" hidden="1"/>
    <cellStyle name="表示済みのハイパーリンク" xfId="436" builtinId="9" hidden="1"/>
    <cellStyle name="表示済みのハイパーリンク" xfId="438" builtinId="9" hidden="1"/>
    <cellStyle name="表示済みのハイパーリンク" xfId="440" builtinId="9" hidden="1"/>
    <cellStyle name="表示済みのハイパーリンク" xfId="442" builtinId="9" hidden="1"/>
    <cellStyle name="表示済みのハイパーリンク" xfId="444" builtinId="9" hidden="1"/>
    <cellStyle name="表示済みのハイパーリンク" xfId="446" builtinId="9" hidden="1"/>
    <cellStyle name="表示済みのハイパーリンク" xfId="448" builtinId="9" hidden="1"/>
    <cellStyle name="表示済みのハイパーリンク" xfId="450" builtinId="9" hidden="1"/>
    <cellStyle name="表示済みのハイパーリンク" xfId="452" builtinId="9" hidden="1"/>
    <cellStyle name="表示済みのハイパーリンク" xfId="454" builtinId="9" hidden="1"/>
    <cellStyle name="表示済みのハイパーリンク" xfId="456" builtinId="9" hidden="1"/>
    <cellStyle name="表示済みのハイパーリンク" xfId="458" builtinId="9" hidden="1"/>
    <cellStyle name="表示済みのハイパーリンク" xfId="460" builtinId="9" hidden="1"/>
    <cellStyle name="表示済みのハイパーリンク" xfId="462" builtinId="9" hidden="1"/>
    <cellStyle name="表示済みのハイパーリンク" xfId="464" builtinId="9" hidden="1"/>
    <cellStyle name="表示済みのハイパーリンク" xfId="466" builtinId="9" hidden="1"/>
    <cellStyle name="表示済みのハイパーリンク" xfId="468" builtinId="9" hidden="1"/>
    <cellStyle name="表示済みのハイパーリンク" xfId="470" builtinId="9" hidden="1"/>
    <cellStyle name="表示済みのハイパーリンク" xfId="472" builtinId="9" hidden="1"/>
    <cellStyle name="表示済みのハイパーリンク" xfId="474" builtinId="9" hidden="1"/>
    <cellStyle name="表示済みのハイパーリンク" xfId="476" builtinId="9" hidden="1"/>
    <cellStyle name="表示済みのハイパーリンク" xfId="478" builtinId="9" hidden="1"/>
    <cellStyle name="表示済みのハイパーリンク" xfId="480" builtinId="9" hidden="1"/>
    <cellStyle name="表示済みのハイパーリンク" xfId="482" builtinId="9" hidden="1"/>
    <cellStyle name="表示済みのハイパーリンク" xfId="484" builtinId="9" hidden="1"/>
    <cellStyle name="表示済みのハイパーリンク" xfId="486" builtinId="9" hidden="1"/>
    <cellStyle name="表示済みのハイパーリンク" xfId="488" builtinId="9" hidden="1"/>
    <cellStyle name="表示済みのハイパーリンク" xfId="490" builtinId="9" hidden="1"/>
    <cellStyle name="表示済みのハイパーリンク" xfId="492" builtinId="9" hidden="1"/>
    <cellStyle name="表示済みのハイパーリンク" xfId="494" builtinId="9" hidden="1"/>
    <cellStyle name="表示済みのハイパーリンク" xfId="496" builtinId="9" hidden="1"/>
    <cellStyle name="表示済みのハイパーリンク" xfId="498" builtinId="9" hidden="1"/>
    <cellStyle name="表示済みのハイパーリンク" xfId="500" builtinId="9" hidden="1"/>
    <cellStyle name="表示済みのハイパーリンク" xfId="502" builtinId="9" hidden="1"/>
    <cellStyle name="表示済みのハイパーリンク" xfId="504" builtinId="9" hidden="1"/>
    <cellStyle name="表示済みのハイパーリンク" xfId="506" builtinId="9" hidden="1"/>
    <cellStyle name="表示済みのハイパーリンク" xfId="508" builtinId="9" hidden="1"/>
    <cellStyle name="表示済みのハイパーリンク" xfId="510" builtinId="9" hidden="1"/>
    <cellStyle name="表示済みのハイパーリンク" xfId="512" builtinId="9" hidden="1"/>
    <cellStyle name="表示済みのハイパーリンク" xfId="514" builtinId="9" hidden="1"/>
    <cellStyle name="表示済みのハイパーリンク" xfId="516" builtinId="9" hidden="1"/>
    <cellStyle name="表示済みのハイパーリンク" xfId="518" builtinId="9" hidden="1"/>
    <cellStyle name="表示済みのハイパーリンク" xfId="520" builtinId="9" hidden="1"/>
    <cellStyle name="表示済みのハイパーリンク" xfId="522" builtinId="9" hidden="1"/>
    <cellStyle name="表示済みのハイパーリンク" xfId="524" builtinId="9" hidden="1"/>
    <cellStyle name="表示済みのハイパーリンク" xfId="526" builtinId="9" hidden="1"/>
    <cellStyle name="表示済みのハイパーリンク" xfId="528" builtinId="9" hidden="1"/>
    <cellStyle name="表示済みのハイパーリンク" xfId="530" builtinId="9" hidden="1"/>
    <cellStyle name="表示済みのハイパーリンク" xfId="532" builtinId="9" hidden="1"/>
    <cellStyle name="表示済みのハイパーリンク" xfId="534" builtinId="9" hidden="1"/>
    <cellStyle name="表示済みのハイパーリンク" xfId="536" builtinId="9" hidden="1"/>
    <cellStyle name="表示済みのハイパーリンク" xfId="538" builtinId="9" hidden="1"/>
    <cellStyle name="表示済みのハイパーリンク" xfId="540" builtinId="9" hidden="1"/>
    <cellStyle name="表示済みのハイパーリンク" xfId="542" builtinId="9" hidden="1"/>
    <cellStyle name="表示済みのハイパーリンク" xfId="544" builtinId="9" hidden="1"/>
    <cellStyle name="表示済みのハイパーリンク" xfId="546" builtinId="9" hidden="1"/>
    <cellStyle name="表示済みのハイパーリンク" xfId="548" builtinId="9" hidden="1"/>
    <cellStyle name="表示済みのハイパーリンク" xfId="550" builtinId="9" hidden="1"/>
    <cellStyle name="表示済みのハイパーリンク" xfId="552" builtinId="9" hidden="1"/>
    <cellStyle name="表示済みのハイパーリンク" xfId="554" builtinId="9" hidden="1"/>
    <cellStyle name="表示済みのハイパーリンク" xfId="556" builtinId="9" hidden="1"/>
    <cellStyle name="表示済みのハイパーリンク" xfId="558" builtinId="9" hidden="1"/>
    <cellStyle name="表示済みのハイパーリンク" xfId="560" builtinId="9" hidden="1"/>
    <cellStyle name="表示済みのハイパーリンク" xfId="562" builtinId="9" hidden="1"/>
    <cellStyle name="表示済みのハイパーリンク" xfId="564" builtinId="9" hidden="1"/>
    <cellStyle name="表示済みのハイパーリンク" xfId="566" builtinId="9" hidden="1"/>
    <cellStyle name="表示済みのハイパーリンク" xfId="568" builtinId="9" hidden="1"/>
    <cellStyle name="表示済みのハイパーリンク" xfId="570" builtinId="9" hidden="1"/>
    <cellStyle name="表示済みのハイパーリンク" xfId="572" builtinId="9" hidden="1"/>
    <cellStyle name="表示済みのハイパーリンク" xfId="574" builtinId="9" hidden="1"/>
    <cellStyle name="表示済みのハイパーリンク" xfId="576" builtinId="9" hidden="1"/>
    <cellStyle name="表示済みのハイパーリンク" xfId="578" builtinId="9" hidden="1"/>
    <cellStyle name="表示済みのハイパーリンク" xfId="580" builtinId="9" hidden="1"/>
    <cellStyle name="表示済みのハイパーリンク" xfId="582" builtinId="9" hidden="1"/>
    <cellStyle name="表示済みのハイパーリンク" xfId="584" builtinId="9" hidden="1"/>
    <cellStyle name="表示済みのハイパーリンク" xfId="586" builtinId="9" hidden="1"/>
    <cellStyle name="表示済みのハイパーリンク" xfId="588" builtinId="9" hidden="1"/>
    <cellStyle name="表示済みのハイパーリンク" xfId="590" builtinId="9" hidden="1"/>
    <cellStyle name="表示済みのハイパーリンク" xfId="592" builtinId="9" hidden="1"/>
    <cellStyle name="表示済みのハイパーリンク" xfId="594" builtinId="9" hidden="1"/>
    <cellStyle name="表示済みのハイパーリンク" xfId="596" builtinId="9" hidden="1"/>
    <cellStyle name="表示済みのハイパーリンク" xfId="598" builtinId="9" hidden="1"/>
    <cellStyle name="表示済みのハイパーリンク" xfId="600" builtinId="9" hidden="1"/>
    <cellStyle name="表示済みのハイパーリンク" xfId="602" builtinId="9" hidden="1"/>
    <cellStyle name="表示済みのハイパーリンク" xfId="604" builtinId="9" hidden="1"/>
    <cellStyle name="表示済みのハイパーリンク" xfId="606" builtinId="9" hidden="1"/>
    <cellStyle name="表示済みのハイパーリンク" xfId="608" builtinId="9" hidden="1"/>
    <cellStyle name="表示済みのハイパーリンク" xfId="610" builtinId="9" hidden="1"/>
    <cellStyle name="表示済みのハイパーリンク" xfId="612" builtinId="9" hidden="1"/>
    <cellStyle name="表示済みのハイパーリンク" xfId="614" builtinId="9" hidden="1"/>
    <cellStyle name="表示済みのハイパーリンク" xfId="616" builtinId="9" hidden="1"/>
    <cellStyle name="表示済みのハイパーリンク" xfId="618" builtinId="9" hidden="1"/>
    <cellStyle name="表示済みのハイパーリンク" xfId="620" builtinId="9" hidden="1"/>
    <cellStyle name="表示済みのハイパーリンク" xfId="622" builtinId="9" hidden="1"/>
    <cellStyle name="表示済みのハイパーリンク" xfId="624" builtinId="9" hidden="1"/>
    <cellStyle name="表示済みのハイパーリンク" xfId="626" builtinId="9" hidden="1"/>
    <cellStyle name="表示済みのハイパーリンク" xfId="628" builtinId="9" hidden="1"/>
    <cellStyle name="表示済みのハイパーリンク" xfId="630" builtinId="9" hidden="1"/>
    <cellStyle name="表示済みのハイパーリンク" xfId="632" builtinId="9" hidden="1"/>
    <cellStyle name="表示済みのハイパーリンク" xfId="634" builtinId="9" hidden="1"/>
    <cellStyle name="表示済みのハイパーリンク" xfId="636" builtinId="9" hidden="1"/>
    <cellStyle name="表示済みのハイパーリンク" xfId="638" builtinId="9" hidden="1"/>
    <cellStyle name="表示済みのハイパーリンク" xfId="640" builtinId="9" hidden="1"/>
    <cellStyle name="表示済みのハイパーリンク" xfId="641" builtinId="9" hidden="1"/>
    <cellStyle name="表示済みのハイパーリンク" xfId="642" builtinId="9" hidden="1"/>
    <cellStyle name="表示済みのハイパーリンク" xfId="643" builtinId="9" hidden="1"/>
    <cellStyle name="表示済みのハイパーリンク" xfId="644" builtinId="9" hidden="1"/>
    <cellStyle name="表示済みのハイパーリンク" xfId="645" builtinId="9" hidden="1"/>
    <cellStyle name="表示済みのハイパーリンク" xfId="646" builtinId="9" hidden="1"/>
    <cellStyle name="表示済みのハイパーリンク" xfId="647" builtinId="9" hidden="1"/>
    <cellStyle name="表示済みのハイパーリンク" xfId="648" builtinId="9" hidden="1"/>
    <cellStyle name="表示済みのハイパーリンク" xfId="649" builtinId="9" hidden="1"/>
    <cellStyle name="表示済みのハイパーリンク" xfId="650" builtinId="9" hidden="1"/>
    <cellStyle name="表示済みのハイパーリンク" xfId="651" builtinId="9" hidden="1"/>
    <cellStyle name="表示済みのハイパーリンク" xfId="652" builtinId="9" hidden="1"/>
    <cellStyle name="表示済みのハイパーリンク" xfId="653" builtinId="9" hidden="1"/>
    <cellStyle name="表示済みのハイパーリンク" xfId="654" builtinId="9" hidden="1"/>
    <cellStyle name="表示済みのハイパーリンク" xfId="655" builtinId="9" hidden="1"/>
    <cellStyle name="表示済みのハイパーリンク" xfId="656" builtinId="9" hidden="1"/>
    <cellStyle name="表示済みのハイパーリンク" xfId="657" builtinId="9" hidden="1"/>
    <cellStyle name="表示済みのハイパーリンク" xfId="658" builtinId="9" hidden="1"/>
    <cellStyle name="表示済みのハイパーリンク" xfId="659" builtinId="9" hidden="1"/>
    <cellStyle name="表示済みのハイパーリンク" xfId="660" builtinId="9" hidden="1"/>
    <cellStyle name="表示済みのハイパーリンク" xfId="661" builtinId="9" hidden="1"/>
    <cellStyle name="表示済みのハイパーリンク" xfId="662" builtinId="9" hidden="1"/>
    <cellStyle name="表示済みのハイパーリンク" xfId="663" builtinId="9" hidden="1"/>
    <cellStyle name="表示済みのハイパーリンク" xfId="664" builtinId="9" hidden="1"/>
    <cellStyle name="表示済みのハイパーリンク" xfId="665" builtinId="9" hidden="1"/>
    <cellStyle name="表示済みのハイパーリンク" xfId="666" builtinId="9" hidden="1"/>
    <cellStyle name="表示済みのハイパーリンク" xfId="667" builtinId="9" hidden="1"/>
    <cellStyle name="表示済みのハイパーリンク" xfId="668" builtinId="9" hidden="1"/>
    <cellStyle name="表示済みのハイパーリンク" xfId="669" builtinId="9" hidden="1"/>
    <cellStyle name="表示済みのハイパーリンク" xfId="670" builtinId="9" hidden="1"/>
    <cellStyle name="表示済みのハイパーリンク" xfId="671" builtinId="9" hidden="1"/>
    <cellStyle name="表示済みのハイパーリンク" xfId="672" builtinId="9" hidden="1"/>
    <cellStyle name="表示済みのハイパーリンク" xfId="673" builtinId="9" hidden="1"/>
    <cellStyle name="表示済みのハイパーリンク" xfId="674" builtinId="9" hidden="1"/>
    <cellStyle name="表示済みのハイパーリンク" xfId="675" builtinId="9" hidden="1"/>
    <cellStyle name="表示済みのハイパーリンク" xfId="676" builtinId="9" hidden="1"/>
    <cellStyle name="表示済みのハイパーリンク" xfId="677" builtinId="9" hidden="1"/>
    <cellStyle name="表示済みのハイパーリンク" xfId="678" builtinId="9" hidden="1"/>
    <cellStyle name="表示済みのハイパーリンク" xfId="679" builtinId="9" hidden="1"/>
    <cellStyle name="表示済みのハイパーリンク" xfId="680" builtinId="9" hidden="1"/>
    <cellStyle name="表示済みのハイパーリンク" xfId="681" builtinId="9" hidden="1"/>
    <cellStyle name="表示済みのハイパーリンク" xfId="682" builtinId="9" hidden="1"/>
    <cellStyle name="表示済みのハイパーリンク" xfId="683" builtinId="9" hidden="1"/>
    <cellStyle name="表示済みのハイパーリンク" xfId="684" builtinId="9" hidden="1"/>
    <cellStyle name="表示済みのハイパーリンク" xfId="685" builtinId="9" hidden="1"/>
    <cellStyle name="表示済みのハイパーリンク" xfId="686" builtinId="9" hidden="1"/>
    <cellStyle name="表示済みのハイパーリンク" xfId="687" builtinId="9" hidden="1"/>
    <cellStyle name="表示済みのハイパーリンク" xfId="688" builtinId="9" hidden="1"/>
    <cellStyle name="表示済みのハイパーリンク" xfId="689" builtinId="9" hidden="1"/>
    <cellStyle name="表示済みのハイパーリンク" xfId="690" builtinId="9" hidden="1"/>
    <cellStyle name="表示済みのハイパーリンク" xfId="691" builtinId="9" hidden="1"/>
    <cellStyle name="表示済みのハイパーリンク" xfId="692" builtinId="9" hidden="1"/>
    <cellStyle name="表示済みのハイパーリンク" xfId="693" builtinId="9" hidden="1"/>
    <cellStyle name="表示済みのハイパーリンク" xfId="694" builtinId="9" hidden="1"/>
    <cellStyle name="表示済みのハイパーリンク" xfId="695" builtinId="9" hidden="1"/>
    <cellStyle name="表示済みのハイパーリンク" xfId="696" builtinId="9" hidden="1"/>
    <cellStyle name="表示済みのハイパーリンク" xfId="697" builtinId="9" hidden="1"/>
    <cellStyle name="表示済みのハイパーリンク" xfId="698" builtinId="9" hidden="1"/>
    <cellStyle name="表示済みのハイパーリンク" xfId="699" builtinId="9" hidden="1"/>
    <cellStyle name="表示済みのハイパーリンク" xfId="700" builtinId="9" hidden="1"/>
    <cellStyle name="表示済みのハイパーリンク" xfId="701" builtinId="9" hidden="1"/>
    <cellStyle name="表示済みのハイパーリンク" xfId="702" builtinId="9" hidden="1"/>
    <cellStyle name="表示済みのハイパーリンク" xfId="703" builtinId="9" hidden="1"/>
    <cellStyle name="表示済みのハイパーリンク" xfId="704" builtinId="9" hidden="1"/>
    <cellStyle name="表示済みのハイパーリンク" xfId="705" builtinId="9" hidden="1"/>
    <cellStyle name="表示済みのハイパーリンク" xfId="706" builtinId="9" hidden="1"/>
    <cellStyle name="表示済みのハイパーリンク" xfId="707" builtinId="9" hidden="1"/>
    <cellStyle name="表示済みのハイパーリンク" xfId="708" builtinId="9" hidden="1"/>
    <cellStyle name="表示済みのハイパーリンク" xfId="709" builtinId="9" hidden="1"/>
    <cellStyle name="表示済みのハイパーリンク" xfId="710" builtinId="9" hidden="1"/>
    <cellStyle name="表示済みのハイパーリンク" xfId="711" builtinId="9" hidden="1"/>
    <cellStyle name="表示済みのハイパーリンク" xfId="712" builtinId="9" hidden="1"/>
    <cellStyle name="表示済みのハイパーリンク" xfId="713" builtinId="9" hidden="1"/>
    <cellStyle name="表示済みのハイパーリンク" xfId="714" builtinId="9" hidden="1"/>
    <cellStyle name="表示済みのハイパーリンク" xfId="715" builtinId="9" hidden="1"/>
    <cellStyle name="表示済みのハイパーリンク" xfId="716" builtinId="9" hidden="1"/>
    <cellStyle name="表示済みのハイパーリンク" xfId="717" builtinId="9" hidden="1"/>
    <cellStyle name="表示済みのハイパーリンク" xfId="718" builtinId="9" hidden="1"/>
    <cellStyle name="表示済みのハイパーリンク" xfId="719" builtinId="9" hidden="1"/>
    <cellStyle name="表示済みのハイパーリンク" xfId="720" builtinId="9" hidden="1"/>
    <cellStyle name="表示済みのハイパーリンク" xfId="721" builtinId="9" hidden="1"/>
    <cellStyle name="表示済みのハイパーリンク" xfId="723" builtinId="9" hidden="1"/>
    <cellStyle name="表示済みのハイパーリンク" xfId="724" builtinId="9" hidden="1"/>
    <cellStyle name="表示済みのハイパーリンク" xfId="725" builtinId="9" hidden="1"/>
    <cellStyle name="表示済みのハイパーリンク" xfId="726" builtinId="9" hidden="1"/>
    <cellStyle name="表示済みのハイパーリンク" xfId="727" builtinId="9" hidden="1"/>
    <cellStyle name="表示済みのハイパーリンク" xfId="728" builtinId="9" hidden="1"/>
    <cellStyle name="表示済みのハイパーリンク" xfId="729" builtinId="9" hidden="1"/>
    <cellStyle name="表示済みのハイパーリンク" xfId="730" builtinId="9" hidden="1"/>
    <cellStyle name="表示済みのハイパーリンク" xfId="731" builtinId="9" hidden="1"/>
    <cellStyle name="表示済みのハイパーリンク" xfId="732" builtinId="9" hidden="1"/>
    <cellStyle name="表示済みのハイパーリンク" xfId="733" builtinId="9" hidden="1"/>
    <cellStyle name="表示済みのハイパーリンク" xfId="734" builtinId="9" hidden="1"/>
    <cellStyle name="表示済みのハイパーリンク" xfId="735" builtinId="9" hidden="1"/>
    <cellStyle name="表示済みのハイパーリンク" xfId="736" builtinId="9" hidden="1"/>
    <cellStyle name="表示済みのハイパーリンク" xfId="737" builtinId="9" hidden="1"/>
    <cellStyle name="表示済みのハイパーリンク" xfId="738" builtinId="9" hidden="1"/>
    <cellStyle name="表示済みのハイパーリンク" xfId="739" builtinId="9" hidden="1"/>
    <cellStyle name="表示済みのハイパーリンク" xfId="740" builtinId="9" hidden="1"/>
    <cellStyle name="表示済みのハイパーリンク" xfId="741" builtinId="9" hidden="1"/>
    <cellStyle name="表示済みのハイパーリンク" xfId="742" builtinId="9" hidden="1"/>
    <cellStyle name="表示済みのハイパーリンク" xfId="743" builtinId="9" hidden="1"/>
    <cellStyle name="表示済みのハイパーリンク" xfId="744" builtinId="9" hidden="1"/>
    <cellStyle name="表示済みのハイパーリンク" xfId="745" builtinId="9" hidden="1"/>
    <cellStyle name="表示済みのハイパーリンク" xfId="746" builtinId="9" hidden="1"/>
    <cellStyle name="表示済みのハイパーリンク" xfId="747" builtinId="9" hidden="1"/>
    <cellStyle name="表示済みのハイパーリンク" xfId="748" builtinId="9" hidden="1"/>
    <cellStyle name="表示済みのハイパーリンク" xfId="749" builtinId="9" hidden="1"/>
    <cellStyle name="表示済みのハイパーリンク" xfId="750" builtinId="9" hidden="1"/>
    <cellStyle name="表示済みのハイパーリンク" xfId="751" builtinId="9" hidden="1"/>
    <cellStyle name="表示済みのハイパーリンク" xfId="752" builtinId="9" hidden="1"/>
    <cellStyle name="表示済みのハイパーリンク" xfId="753" builtinId="9" hidden="1"/>
    <cellStyle name="表示済みのハイパーリンク" xfId="754" builtinId="9" hidden="1"/>
    <cellStyle name="表示済みのハイパーリンク" xfId="755" builtinId="9" hidden="1"/>
    <cellStyle name="表示済みのハイパーリンク" xfId="756" builtinId="9" hidden="1"/>
    <cellStyle name="表示済みのハイパーリンク" xfId="757" builtinId="9" hidden="1"/>
    <cellStyle name="表示済みのハイパーリンク" xfId="758" builtinId="9" hidden="1"/>
    <cellStyle name="表示済みのハイパーリンク" xfId="759" builtinId="9" hidden="1"/>
    <cellStyle name="表示済みのハイパーリンク" xfId="760" builtinId="9" hidden="1"/>
    <cellStyle name="表示済みのハイパーリンク" xfId="761" builtinId="9" hidden="1"/>
    <cellStyle name="表示済みのハイパーリンク" xfId="762" builtinId="9" hidden="1"/>
    <cellStyle name="表示済みのハイパーリンク" xfId="763" builtinId="9" hidden="1"/>
    <cellStyle name="表示済みのハイパーリンク" xfId="764" builtinId="9" hidden="1"/>
    <cellStyle name="表示済みのハイパーリンク" xfId="765" builtinId="9" hidden="1"/>
    <cellStyle name="表示済みのハイパーリンク" xfId="766" builtinId="9" hidden="1"/>
    <cellStyle name="表示済みのハイパーリンク" xfId="767" builtinId="9" hidden="1"/>
    <cellStyle name="表示済みのハイパーリンク" xfId="768" builtinId="9" hidden="1"/>
    <cellStyle name="表示済みのハイパーリンク" xfId="769" builtinId="9" hidden="1"/>
    <cellStyle name="表示済みのハイパーリンク" xfId="770" builtinId="9" hidden="1"/>
    <cellStyle name="表示済みのハイパーリンク" xfId="771" builtinId="9" hidden="1"/>
    <cellStyle name="表示済みのハイパーリンク" xfId="772" builtinId="9" hidden="1"/>
    <cellStyle name="表示済みのハイパーリンク" xfId="773" builtinId="9" hidden="1"/>
    <cellStyle name="表示済みのハイパーリンク" xfId="774" builtinId="9" hidden="1"/>
    <cellStyle name="表示済みのハイパーリンク" xfId="775" builtinId="9" hidden="1"/>
    <cellStyle name="表示済みのハイパーリンク" xfId="776" builtinId="9" hidden="1"/>
    <cellStyle name="表示済みのハイパーリンク" xfId="777" builtinId="9" hidden="1"/>
    <cellStyle name="表示済みのハイパーリンク" xfId="778" builtinId="9" hidden="1"/>
    <cellStyle name="表示済みのハイパーリンク" xfId="779" builtinId="9" hidden="1"/>
    <cellStyle name="表示済みのハイパーリンク" xfId="780" builtinId="9" hidden="1"/>
    <cellStyle name="表示済みのハイパーリンク" xfId="781" builtinId="9" hidden="1"/>
    <cellStyle name="表示済みのハイパーリンク" xfId="782" builtinId="9" hidden="1"/>
    <cellStyle name="表示済みのハイパーリンク" xfId="783" builtinId="9" hidden="1"/>
    <cellStyle name="表示済みのハイパーリンク" xfId="784" builtinId="9" hidden="1"/>
    <cellStyle name="表示済みのハイパーリンク" xfId="785" builtinId="9" hidden="1"/>
    <cellStyle name="表示済みのハイパーリンク" xfId="786" builtinId="9" hidden="1"/>
    <cellStyle name="表示済みのハイパーリンク" xfId="787" builtinId="9" hidden="1"/>
    <cellStyle name="表示済みのハイパーリンク" xfId="788" builtinId="9" hidden="1"/>
    <cellStyle name="表示済みのハイパーリンク" xfId="789" builtinId="9" hidden="1"/>
    <cellStyle name="表示済みのハイパーリンク" xfId="790" builtinId="9" hidden="1"/>
    <cellStyle name="表示済みのハイパーリンク" xfId="791" builtinId="9" hidden="1"/>
    <cellStyle name="表示済みのハイパーリンク" xfId="792" builtinId="9" hidden="1"/>
    <cellStyle name="表示済みのハイパーリンク" xfId="793" builtinId="9" hidden="1"/>
    <cellStyle name="表示済みのハイパーリンク" xfId="794" builtinId="9" hidden="1"/>
    <cellStyle name="表示済みのハイパーリンク" xfId="795" builtinId="9" hidden="1"/>
    <cellStyle name="表示済みのハイパーリンク" xfId="796" builtinId="9" hidden="1"/>
    <cellStyle name="表示済みのハイパーリンク" xfId="797" builtinId="9" hidden="1"/>
    <cellStyle name="表示済みのハイパーリンク" xfId="798" builtinId="9" hidden="1"/>
    <cellStyle name="表示済みのハイパーリンク" xfId="799" builtinId="9" hidden="1"/>
    <cellStyle name="表示済みのハイパーリンク" xfId="800" builtinId="9" hidden="1"/>
    <cellStyle name="表示済みのハイパーリンク" xfId="801" builtinId="9" hidden="1"/>
    <cellStyle name="表示済みのハイパーリンク" xfId="802" builtinId="9" hidden="1"/>
    <cellStyle name="表示済みのハイパーリンク" xfId="803" builtinId="9" hidden="1"/>
    <cellStyle name="表示済みのハイパーリンク" xfId="804" builtinId="9" hidden="1"/>
    <cellStyle name="表示済みのハイパーリンク" xfId="805" builtinId="9" hidden="1"/>
    <cellStyle name="表示済みのハイパーリンク" xfId="806" builtinId="9" hidden="1"/>
    <cellStyle name="表示済みのハイパーリンク" xfId="807" builtinId="9" hidden="1"/>
    <cellStyle name="表示済みのハイパーリンク" xfId="808" builtinId="9" hidden="1"/>
    <cellStyle name="表示済みのハイパーリンク" xfId="809" builtinId="9" hidden="1"/>
    <cellStyle name="表示済みのハイパーリンク" xfId="810" builtinId="9" hidden="1"/>
    <cellStyle name="表示済みのハイパーリンク" xfId="811" builtinId="9" hidden="1"/>
    <cellStyle name="表示済みのハイパーリンク" xfId="812" builtinId="9" hidden="1"/>
    <cellStyle name="表示済みのハイパーリンク" xfId="813" builtinId="9" hidden="1"/>
    <cellStyle name="表示済みのハイパーリンク" xfId="814" builtinId="9" hidden="1"/>
    <cellStyle name="表示済みのハイパーリンク" xfId="815" builtinId="9" hidden="1"/>
    <cellStyle name="表示済みのハイパーリンク" xfId="816" builtinId="9" hidden="1"/>
    <cellStyle name="表示済みのハイパーリンク" xfId="817" builtinId="9" hidden="1"/>
    <cellStyle name="表示済みのハイパーリンク" xfId="818" builtinId="9" hidden="1"/>
    <cellStyle name="表示済みのハイパーリンク" xfId="819" builtinId="9" hidden="1"/>
    <cellStyle name="表示済みのハイパーリンク" xfId="820" builtinId="9" hidden="1"/>
    <cellStyle name="表示済みのハイパーリンク" xfId="821" builtinId="9" hidden="1"/>
    <cellStyle name="表示済みのハイパーリンク" xfId="822" builtinId="9" hidden="1"/>
    <cellStyle name="表示済みのハイパーリンク" xfId="823" builtinId="9" hidden="1"/>
    <cellStyle name="表示済みのハイパーリンク" xfId="824" builtinId="9" hidden="1"/>
    <cellStyle name="表示済みのハイパーリンク" xfId="825" builtinId="9" hidden="1"/>
    <cellStyle name="表示済みのハイパーリンク" xfId="826" builtinId="9" hidden="1"/>
    <cellStyle name="表示済みのハイパーリンク" xfId="827" builtinId="9" hidden="1"/>
    <cellStyle name="表示済みのハイパーリンク" xfId="828" builtinId="9" hidden="1"/>
    <cellStyle name="表示済みのハイパーリンク" xfId="829" builtinId="9" hidden="1"/>
    <cellStyle name="表示済みのハイパーリンク" xfId="830" builtinId="9" hidden="1"/>
    <cellStyle name="表示済みのハイパーリンク" xfId="831" builtinId="9" hidden="1"/>
    <cellStyle name="表示済みのハイパーリンク" xfId="832" builtinId="9" hidden="1"/>
    <cellStyle name="表示済みのハイパーリンク" xfId="833" builtinId="9" hidden="1"/>
    <cellStyle name="表示済みのハイパーリンク" xfId="834" builtinId="9" hidden="1"/>
    <cellStyle name="表示済みのハイパーリンク" xfId="835" builtinId="9" hidden="1"/>
    <cellStyle name="表示済みのハイパーリンク" xfId="836" builtinId="9" hidden="1"/>
    <cellStyle name="表示済みのハイパーリンク" xfId="837" builtinId="9" hidden="1"/>
    <cellStyle name="表示済みのハイパーリンク" xfId="838" builtinId="9" hidden="1"/>
    <cellStyle name="表示済みのハイパーリンク" xfId="839" builtinId="9" hidden="1"/>
    <cellStyle name="表示済みのハイパーリンク" xfId="840" builtinId="9" hidden="1"/>
    <cellStyle name="表示済みのハイパーリンク" xfId="841" builtinId="9" hidden="1"/>
    <cellStyle name="表示済みのハイパーリンク" xfId="842" builtinId="9" hidden="1"/>
    <cellStyle name="表示済みのハイパーリンク" xfId="843" builtinId="9" hidden="1"/>
    <cellStyle name="表示済みのハイパーリンク" xfId="844" builtinId="9" hidden="1"/>
    <cellStyle name="表示済みのハイパーリンク" xfId="845" builtinId="9" hidden="1"/>
    <cellStyle name="表示済みのハイパーリンク" xfId="846" builtinId="9" hidden="1"/>
    <cellStyle name="表示済みのハイパーリンク" xfId="847" builtinId="9" hidden="1"/>
    <cellStyle name="表示済みのハイパーリンク" xfId="848" builtinId="9" hidden="1"/>
    <cellStyle name="表示済みのハイパーリンク" xfId="849" builtinId="9" hidden="1"/>
    <cellStyle name="表示済みのハイパーリンク" xfId="850" builtinId="9" hidden="1"/>
    <cellStyle name="表示済みのハイパーリンク" xfId="851" builtinId="9" hidden="1"/>
    <cellStyle name="表示済みのハイパーリンク" xfId="852" builtinId="9" hidden="1"/>
    <cellStyle name="表示済みのハイパーリンク" xfId="853" builtinId="9" hidden="1"/>
    <cellStyle name="表示済みのハイパーリンク" xfId="854" builtinId="9" hidden="1"/>
    <cellStyle name="表示済みのハイパーリンク" xfId="855" builtinId="9" hidden="1"/>
    <cellStyle name="表示済みのハイパーリンク" xfId="856" builtinId="9" hidden="1"/>
    <cellStyle name="表示済みのハイパーリンク" xfId="857" builtinId="9" hidden="1"/>
    <cellStyle name="表示済みのハイパーリンク" xfId="858" builtinId="9" hidden="1"/>
    <cellStyle name="表示済みのハイパーリンク" xfId="859" builtinId="9" hidden="1"/>
    <cellStyle name="表示済みのハイパーリンク" xfId="860" builtinId="9" hidden="1"/>
    <cellStyle name="表示済みのハイパーリンク" xfId="861" builtinId="9" hidden="1"/>
    <cellStyle name="表示済みのハイパーリンク" xfId="862" builtinId="9" hidden="1"/>
    <cellStyle name="表示済みのハイパーリンク" xfId="863" builtinId="9" hidden="1"/>
    <cellStyle name="表示済みのハイパーリンク" xfId="864" builtinId="9" hidden="1"/>
    <cellStyle name="表示済みのハイパーリンク" xfId="865" builtinId="9" hidden="1"/>
    <cellStyle name="表示済みのハイパーリンク" xfId="866" builtinId="9" hidden="1"/>
    <cellStyle name="表示済みのハイパーリンク" xfId="867" builtinId="9" hidden="1"/>
    <cellStyle name="表示済みのハイパーリンク" xfId="868" builtinId="9" hidden="1"/>
    <cellStyle name="表示済みのハイパーリンク" xfId="869" builtinId="9" hidden="1"/>
    <cellStyle name="表示済みのハイパーリンク" xfId="870" builtinId="9" hidden="1"/>
    <cellStyle name="表示済みのハイパーリンク" xfId="871" builtinId="9" hidden="1"/>
    <cellStyle name="表示済みのハイパーリンク" xfId="872" builtinId="9" hidden="1"/>
    <cellStyle name="表示済みのハイパーリンク" xfId="873" builtinId="9" hidden="1"/>
    <cellStyle name="表示済みのハイパーリンク" xfId="874" builtinId="9" hidden="1"/>
    <cellStyle name="表示済みのハイパーリンク" xfId="875" builtinId="9" hidden="1"/>
    <cellStyle name="表示済みのハイパーリンク" xfId="876" builtinId="9" hidden="1"/>
    <cellStyle name="表示済みのハイパーリンク" xfId="877" builtinId="9" hidden="1"/>
    <cellStyle name="表示済みのハイパーリンク" xfId="878" builtinId="9" hidden="1"/>
    <cellStyle name="表示済みのハイパーリンク" xfId="879" builtinId="9" hidden="1"/>
    <cellStyle name="表示済みのハイパーリンク" xfId="880" builtinId="9" hidden="1"/>
    <cellStyle name="表示済みのハイパーリンク" xfId="881" builtinId="9" hidden="1"/>
    <cellStyle name="表示済みのハイパーリンク" xfId="882" builtinId="9" hidden="1"/>
    <cellStyle name="表示済みのハイパーリンク" xfId="883" builtinId="9" hidden="1"/>
    <cellStyle name="表示済みのハイパーリンク" xfId="884" builtinId="9" hidden="1"/>
    <cellStyle name="表示済みのハイパーリンク" xfId="885" builtinId="9" hidden="1"/>
    <cellStyle name="表示済みのハイパーリンク" xfId="886" builtinId="9" hidden="1"/>
    <cellStyle name="表示済みのハイパーリンク" xfId="887" builtinId="9" hidden="1"/>
    <cellStyle name="表示済みのハイパーリンク" xfId="888" builtinId="9" hidden="1"/>
    <cellStyle name="表示済みのハイパーリンク" xfId="889" builtinId="9" hidden="1"/>
    <cellStyle name="表示済みのハイパーリンク" xfId="890" builtinId="9" hidden="1"/>
    <cellStyle name="表示済みのハイパーリンク" xfId="891" builtinId="9" hidden="1"/>
    <cellStyle name="表示済みのハイパーリンク" xfId="892" builtinId="9" hidden="1"/>
    <cellStyle name="表示済みのハイパーリンク" xfId="893" builtinId="9" hidden="1"/>
    <cellStyle name="表示済みのハイパーリンク" xfId="894" builtinId="9" hidden="1"/>
    <cellStyle name="表示済みのハイパーリンク" xfId="895" builtinId="9" hidden="1"/>
    <cellStyle name="表示済みのハイパーリンク" xfId="896" builtinId="9" hidden="1"/>
    <cellStyle name="表示済みのハイパーリンク" xfId="897" builtinId="9" hidden="1"/>
    <cellStyle name="表示済みのハイパーリンク" xfId="898" builtinId="9" hidden="1"/>
    <cellStyle name="表示済みのハイパーリンク" xfId="899" builtinId="9" hidden="1"/>
    <cellStyle name="表示済みのハイパーリンク" xfId="900" builtinId="9" hidden="1"/>
    <cellStyle name="表示済みのハイパーリンク" xfId="901" builtinId="9" hidden="1"/>
    <cellStyle name="表示済みのハイパーリンク" xfId="902" builtinId="9" hidden="1"/>
    <cellStyle name="表示済みのハイパーリンク" xfId="903" builtinId="9" hidden="1"/>
    <cellStyle name="表示済みのハイパーリンク" xfId="904" builtinId="9" hidden="1"/>
    <cellStyle name="表示済みのハイパーリンク" xfId="905" builtinId="9" hidden="1"/>
    <cellStyle name="表示済みのハイパーリンク" xfId="906" builtinId="9" hidden="1"/>
    <cellStyle name="表示済みのハイパーリンク" xfId="907" builtinId="9" hidden="1"/>
    <cellStyle name="表示済みのハイパーリンク" xfId="908" builtinId="9" hidden="1"/>
    <cellStyle name="表示済みのハイパーリンク" xfId="909" builtinId="9" hidden="1"/>
    <cellStyle name="表示済みのハイパーリンク" xfId="910" builtinId="9" hidden="1"/>
    <cellStyle name="表示済みのハイパーリンク" xfId="911" builtinId="9" hidden="1"/>
    <cellStyle name="表示済みのハイパーリンク" xfId="912" builtinId="9" hidden="1"/>
    <cellStyle name="表示済みのハイパーリンク" xfId="913" builtinId="9" hidden="1"/>
    <cellStyle name="表示済みのハイパーリンク" xfId="914" builtinId="9" hidden="1"/>
    <cellStyle name="表示済みのハイパーリンク" xfId="915" builtinId="9" hidden="1"/>
    <cellStyle name="表示済みのハイパーリンク" xfId="916" builtinId="9" hidden="1"/>
    <cellStyle name="表示済みのハイパーリンク" xfId="917" builtinId="9" hidden="1"/>
    <cellStyle name="表示済みのハイパーリンク" xfId="918" builtinId="9" hidden="1"/>
    <cellStyle name="表示済みのハイパーリンク" xfId="919" builtinId="9" hidden="1"/>
    <cellStyle name="表示済みのハイパーリンク" xfId="920" builtinId="9" hidden="1"/>
    <cellStyle name="表示済みのハイパーリンク" xfId="921" builtinId="9" hidden="1"/>
    <cellStyle name="表示済みのハイパーリンク" xfId="922" builtinId="9" hidden="1"/>
    <cellStyle name="表示済みのハイパーリンク" xfId="923" builtinId="9" hidden="1"/>
    <cellStyle name="表示済みのハイパーリンク" xfId="924" builtinId="9" hidden="1"/>
    <cellStyle name="表示済みのハイパーリンク" xfId="925" builtinId="9" hidden="1"/>
    <cellStyle name="表示済みのハイパーリンク" xfId="926" builtinId="9" hidden="1"/>
    <cellStyle name="表示済みのハイパーリンク" xfId="927" builtinId="9" hidden="1"/>
    <cellStyle name="表示済みのハイパーリンク" xfId="928" builtinId="9" hidden="1"/>
    <cellStyle name="表示済みのハイパーリンク" xfId="929" builtinId="9" hidden="1"/>
    <cellStyle name="表示済みのハイパーリンク" xfId="930" builtinId="9" hidden="1"/>
    <cellStyle name="表示済みのハイパーリンク" xfId="931" builtinId="9" hidden="1"/>
    <cellStyle name="表示済みのハイパーリンク" xfId="932" builtinId="9" hidden="1"/>
    <cellStyle name="表示済みのハイパーリンク" xfId="933" builtinId="9" hidden="1"/>
    <cellStyle name="表示済みのハイパーリンク" xfId="934" builtinId="9" hidden="1"/>
    <cellStyle name="表示済みのハイパーリンク" xfId="935" builtinId="9" hidden="1"/>
    <cellStyle name="表示済みのハイパーリンク" xfId="936" builtinId="9" hidden="1"/>
    <cellStyle name="表示済みのハイパーリンク" xfId="937" builtinId="9" hidden="1"/>
    <cellStyle name="表示済みのハイパーリンク" xfId="938" builtinId="9" hidden="1"/>
    <cellStyle name="表示済みのハイパーリンク" xfId="939" builtinId="9" hidden="1"/>
    <cellStyle name="表示済みのハイパーリンク" xfId="940" builtinId="9" hidden="1"/>
    <cellStyle name="表示済みのハイパーリンク" xfId="941" builtinId="9" hidden="1"/>
    <cellStyle name="表示済みのハイパーリンク" xfId="942" builtinId="9" hidden="1"/>
    <cellStyle name="表示済みのハイパーリンク" xfId="943" builtinId="9" hidden="1"/>
    <cellStyle name="表示済みのハイパーリンク" xfId="944" builtinId="9" hidden="1"/>
    <cellStyle name="表示済みのハイパーリンク" xfId="945" builtinId="9" hidden="1"/>
    <cellStyle name="表示済みのハイパーリンク" xfId="946" builtinId="9" hidden="1"/>
    <cellStyle name="表示済みのハイパーリンク" xfId="947" builtinId="9" hidden="1"/>
    <cellStyle name="表示済みのハイパーリンク" xfId="948" builtinId="9" hidden="1"/>
    <cellStyle name="表示済みのハイパーリンク" xfId="949" builtinId="9" hidden="1"/>
    <cellStyle name="表示済みのハイパーリンク" xfId="950" builtinId="9" hidden="1"/>
    <cellStyle name="表示済みのハイパーリンク" xfId="951" builtinId="9" hidden="1"/>
    <cellStyle name="表示済みのハイパーリンク" xfId="952" builtinId="9" hidden="1"/>
    <cellStyle name="表示済みのハイパーリンク" xfId="953" builtinId="9" hidden="1"/>
    <cellStyle name="表示済みのハイパーリンク" xfId="954" builtinId="9" hidden="1"/>
    <cellStyle name="表示済みのハイパーリンク" xfId="955" builtinId="9" hidden="1"/>
    <cellStyle name="表示済みのハイパーリンク" xfId="956" builtinId="9" hidden="1"/>
    <cellStyle name="表示済みのハイパーリンク" xfId="957" builtinId="9" hidden="1"/>
    <cellStyle name="表示済みのハイパーリンク" xfId="958" builtinId="9" hidden="1"/>
    <cellStyle name="表示済みのハイパーリンク" xfId="959" builtinId="9" hidden="1"/>
    <cellStyle name="表示済みのハイパーリンク" xfId="960" builtinId="9" hidden="1"/>
    <cellStyle name="表示済みのハイパーリンク" xfId="961" builtinId="9" hidden="1"/>
    <cellStyle name="表示済みのハイパーリンク" xfId="962" builtinId="9" hidden="1"/>
    <cellStyle name="表示済みのハイパーリンク" xfId="963" builtinId="9" hidden="1"/>
    <cellStyle name="表示済みのハイパーリンク" xfId="964" builtinId="9" hidden="1"/>
    <cellStyle name="表示済みのハイパーリンク" xfId="965" builtinId="9" hidden="1"/>
    <cellStyle name="表示済みのハイパーリンク" xfId="966" builtinId="9" hidden="1"/>
    <cellStyle name="表示済みのハイパーリンク" xfId="967" builtinId="9" hidden="1"/>
    <cellStyle name="表示済みのハイパーリンク" xfId="968" builtinId="9" hidden="1"/>
    <cellStyle name="表示済みのハイパーリンク" xfId="969" builtinId="9" hidden="1"/>
    <cellStyle name="表示済みのハイパーリンク" xfId="970" builtinId="9" hidden="1"/>
    <cellStyle name="表示済みのハイパーリンク" xfId="971" builtinId="9" hidden="1"/>
    <cellStyle name="表示済みのハイパーリンク" xfId="972" builtinId="9" hidden="1"/>
    <cellStyle name="表示済みのハイパーリンク" xfId="973" builtinId="9" hidden="1"/>
    <cellStyle name="表示済みのハイパーリンク" xfId="974" builtinId="9" hidden="1"/>
    <cellStyle name="表示済みのハイパーリンク" xfId="975" builtinId="9" hidden="1"/>
    <cellStyle name="表示済みのハイパーリンク" xfId="976" builtinId="9" hidden="1"/>
    <cellStyle name="表示済みのハイパーリンク" xfId="977" builtinId="9" hidden="1"/>
    <cellStyle name="表示済みのハイパーリンク" xfId="978" builtinId="9" hidden="1"/>
    <cellStyle name="表示済みのハイパーリンク" xfId="979" builtinId="9" hidden="1"/>
    <cellStyle name="表示済みのハイパーリンク" xfId="980" builtinId="9" hidden="1"/>
    <cellStyle name="表示済みのハイパーリンク" xfId="981" builtinId="9" hidden="1"/>
    <cellStyle name="表示済みのハイパーリンク" xfId="982" builtinId="9" hidden="1"/>
    <cellStyle name="表示済みのハイパーリンク" xfId="983" builtinId="9" hidden="1"/>
    <cellStyle name="表示済みのハイパーリンク" xfId="984" builtinId="9" hidden="1"/>
    <cellStyle name="表示済みのハイパーリンク" xfId="985" builtinId="9" hidden="1"/>
    <cellStyle name="表示済みのハイパーリンク" xfId="986" builtinId="9" hidden="1"/>
    <cellStyle name="表示済みのハイパーリンク" xfId="987" builtinId="9" hidden="1"/>
    <cellStyle name="表示済みのハイパーリンク" xfId="988" builtinId="9" hidden="1"/>
    <cellStyle name="表示済みのハイパーリンク" xfId="989" builtinId="9" hidden="1"/>
    <cellStyle name="表示済みのハイパーリンク" xfId="990" builtinId="9" hidden="1"/>
    <cellStyle name="表示済みのハイパーリンク" xfId="991" builtinId="9" hidden="1"/>
    <cellStyle name="表示済みのハイパーリンク" xfId="992" builtinId="9" hidden="1"/>
    <cellStyle name="表示済みのハイパーリンク" xfId="993" builtinId="9" hidden="1"/>
    <cellStyle name="表示済みのハイパーリンク" xfId="994" builtinId="9" hidden="1"/>
    <cellStyle name="表示済みのハイパーリンク" xfId="995" builtinId="9" hidden="1"/>
    <cellStyle name="表示済みのハイパーリンク" xfId="996" builtinId="9" hidden="1"/>
    <cellStyle name="表示済みのハイパーリンク" xfId="997" builtinId="9" hidden="1"/>
    <cellStyle name="表示済みのハイパーリンク" xfId="998" builtinId="9" hidden="1"/>
    <cellStyle name="表示済みのハイパーリンク" xfId="999" builtinId="9" hidden="1"/>
    <cellStyle name="表示済みのハイパーリンク" xfId="1000" builtinId="9" hidden="1"/>
    <cellStyle name="表示済みのハイパーリンク" xfId="1001" builtinId="9" hidden="1"/>
    <cellStyle name="表示済みのハイパーリンク" xfId="1002" builtinId="9" hidden="1"/>
    <cellStyle name="表示済みのハイパーリンク" xfId="1003" builtinId="9" hidden="1"/>
    <cellStyle name="表示済みのハイパーリンク" xfId="1004" builtinId="9" hidden="1"/>
    <cellStyle name="表示済みのハイパーリンク" xfId="1005" builtinId="9" hidden="1"/>
    <cellStyle name="表示済みのハイパーリンク" xfId="1006" builtinId="9" hidden="1"/>
    <cellStyle name="表示済みのハイパーリンク" xfId="1007" builtinId="9" hidden="1"/>
    <cellStyle name="表示済みのハイパーリンク" xfId="1008" builtinId="9" hidden="1"/>
    <cellStyle name="表示済みのハイパーリンク" xfId="1009" builtinId="9" hidden="1"/>
    <cellStyle name="表示済みのハイパーリンク" xfId="1010" builtinId="9" hidden="1"/>
    <cellStyle name="表示済みのハイパーリンク" xfId="1011" builtinId="9" hidden="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omments" Target="../comments1.xml"/><Relationship Id="rId1" Type="http://schemas.openxmlformats.org/officeDocument/2006/relationships/hyperlink" Target="http://www.boj.or.jp/en/statistics/br/bop/index.htm/" TargetMode="External"/><Relationship Id="rId2" Type="http://schemas.openxmlformats.org/officeDocument/2006/relationships/hyperlink" Target="http://www.mof.go.jp/english/international_policy/reference/iip/index.htm" TargetMode="Externa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hyperlink" Target="http://www.stat-search.boj.or.jp/index_en.html" TargetMode="External"/><Relationship Id="rId2" Type="http://schemas.openxmlformats.org/officeDocument/2006/relationships/vmlDrawing" Target="../drawings/vmlDrawing3.vml"/><Relationship Id="rId3"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abSelected="1" workbookViewId="0"/>
  </sheetViews>
  <sheetFormatPr baseColWidth="12" defaultRowHeight="18" x14ac:dyDescent="0"/>
  <cols>
    <col min="1" max="1" width="12.83203125" style="9"/>
    <col min="2" max="2" width="27.5" style="9" customWidth="1"/>
    <col min="3" max="3" width="9.1640625" style="9" customWidth="1"/>
    <col min="4" max="4" width="10.1640625" style="9" customWidth="1"/>
    <col min="5" max="5" width="10.6640625" style="9" customWidth="1"/>
    <col min="6" max="6" width="7.1640625" style="9" customWidth="1"/>
  </cols>
  <sheetData>
    <row r="1" spans="1:5">
      <c r="A1" s="9" t="s">
        <v>374</v>
      </c>
      <c r="C1" s="6"/>
      <c r="D1" s="6"/>
      <c r="E1" s="6"/>
    </row>
    <row r="2" spans="1:5">
      <c r="C2" s="6"/>
      <c r="D2" s="6"/>
      <c r="E2" s="6"/>
    </row>
    <row r="3" spans="1:5" ht="19" customHeight="1">
      <c r="A3" s="79"/>
      <c r="B3" s="79"/>
      <c r="C3" s="80" t="s">
        <v>86</v>
      </c>
      <c r="D3" s="80" t="s">
        <v>87</v>
      </c>
      <c r="E3" s="80" t="s">
        <v>88</v>
      </c>
    </row>
    <row r="4" spans="1:5">
      <c r="A4" s="9" t="s">
        <v>90</v>
      </c>
      <c r="C4" s="6"/>
      <c r="D4" s="6"/>
      <c r="E4" s="6"/>
    </row>
    <row r="5" spans="1:5">
      <c r="B5" s="9" t="s">
        <v>91</v>
      </c>
      <c r="C5" s="6">
        <f>Total_return!Z24</f>
        <v>4.3735067128067593</v>
      </c>
      <c r="D5" s="6">
        <f>Total_return!AE24</f>
        <v>3.1124577276518051</v>
      </c>
      <c r="E5" s="6">
        <f>C5-D5</f>
        <v>1.2610489851549542</v>
      </c>
    </row>
    <row r="6" spans="1:5">
      <c r="B6" s="9" t="s">
        <v>92</v>
      </c>
      <c r="C6" s="6">
        <f>yield!O24</f>
        <v>3.4240457962388113</v>
      </c>
      <c r="D6" s="6">
        <f>yield!T24</f>
        <v>1.7587543275460931</v>
      </c>
      <c r="E6" s="6">
        <f t="shared" ref="E6:E27" si="0">C6-D6</f>
        <v>1.6652914686927183</v>
      </c>
    </row>
    <row r="7" spans="1:5">
      <c r="B7" s="9" t="s">
        <v>278</v>
      </c>
      <c r="C7" s="6">
        <f>'Stock-flow'!H24</f>
        <v>0.86755479405584279</v>
      </c>
      <c r="D7" s="6">
        <f>'Stock-flow'!I24</f>
        <v>1.2717972775936086</v>
      </c>
      <c r="E7" s="6">
        <f t="shared" si="0"/>
        <v>-0.40424248353776582</v>
      </c>
    </row>
    <row r="8" spans="1:5">
      <c r="C8" s="6"/>
      <c r="D8" s="6"/>
      <c r="E8" s="6"/>
    </row>
    <row r="9" spans="1:5">
      <c r="A9" s="9" t="s">
        <v>93</v>
      </c>
      <c r="C9" s="6"/>
      <c r="D9" s="6"/>
      <c r="E9" s="6"/>
    </row>
    <row r="10" spans="1:5">
      <c r="B10" s="9" t="s">
        <v>94</v>
      </c>
      <c r="C10" s="6">
        <f>Total_return!AA24</f>
        <v>4.819787330965025</v>
      </c>
      <c r="D10" s="6">
        <f>Total_return!AF24</f>
        <v>9.7213058277052227</v>
      </c>
      <c r="E10" s="6">
        <f t="shared" si="0"/>
        <v>-4.9015184967401977</v>
      </c>
    </row>
    <row r="11" spans="1:5">
      <c r="B11" s="9" t="s">
        <v>92</v>
      </c>
      <c r="C11" s="6">
        <f>yield!P24</f>
        <v>6.283679181457539</v>
      </c>
      <c r="D11" s="6">
        <f>yield!U24</f>
        <v>8.1935704295531728</v>
      </c>
      <c r="E11" s="6">
        <f t="shared" si="0"/>
        <v>-1.9098912480956338</v>
      </c>
    </row>
    <row r="12" spans="1:5">
      <c r="B12" s="9" t="s">
        <v>278</v>
      </c>
      <c r="C12" s="6">
        <f>'Stock-flow'!S24</f>
        <v>-1.5457979730046174</v>
      </c>
      <c r="D12" s="6">
        <f>'Stock-flow'!T24</f>
        <v>1.4458292756399467</v>
      </c>
      <c r="E12" s="6">
        <f t="shared" si="0"/>
        <v>-2.9916272486445639</v>
      </c>
    </row>
    <row r="13" spans="1:5">
      <c r="C13" s="6"/>
      <c r="D13" s="6"/>
      <c r="E13" s="6"/>
    </row>
    <row r="14" spans="1:5">
      <c r="A14" s="9" t="s">
        <v>96</v>
      </c>
      <c r="C14" s="6"/>
      <c r="D14" s="6"/>
      <c r="E14" s="6"/>
    </row>
    <row r="15" spans="1:5">
      <c r="B15" s="9" t="s">
        <v>97</v>
      </c>
      <c r="C15" s="6">
        <f>Total_return!AC24</f>
        <v>6.1572182308118597</v>
      </c>
      <c r="D15" s="6">
        <f>Total_return!AH24</f>
        <v>0.44517672014700693</v>
      </c>
      <c r="E15" s="6">
        <f t="shared" si="0"/>
        <v>5.7120415106648528</v>
      </c>
    </row>
    <row r="16" spans="1:5">
      <c r="B16" s="9" t="s">
        <v>98</v>
      </c>
      <c r="C16" s="6">
        <f>yield!R24</f>
        <v>4.950276920532235</v>
      </c>
      <c r="D16" s="6">
        <f>yield!W24</f>
        <v>2.3105289198420293</v>
      </c>
      <c r="E16" s="6">
        <f t="shared" si="0"/>
        <v>2.6397480006902057</v>
      </c>
    </row>
    <row r="17" spans="1:5">
      <c r="B17" s="9" t="s">
        <v>278</v>
      </c>
      <c r="C17" s="6">
        <f>'Stock-flow'!AO24</f>
        <v>1.1250351877675289</v>
      </c>
      <c r="D17" s="6">
        <f>'Stock-flow'!AP24</f>
        <v>-1.9472583222071176</v>
      </c>
      <c r="E17" s="6">
        <f t="shared" si="0"/>
        <v>3.0722935099746467</v>
      </c>
    </row>
    <row r="18" spans="1:5">
      <c r="C18" s="6"/>
      <c r="D18" s="6"/>
      <c r="E18" s="6"/>
    </row>
    <row r="19" spans="1:5">
      <c r="A19" s="9" t="s">
        <v>100</v>
      </c>
      <c r="C19" s="6"/>
      <c r="D19" s="6"/>
      <c r="E19" s="6"/>
    </row>
    <row r="20" spans="1:5">
      <c r="B20" s="9" t="s">
        <v>101</v>
      </c>
      <c r="C20" s="6">
        <f>Total_return!AB24</f>
        <v>10.850046006093303</v>
      </c>
      <c r="D20" s="6">
        <f>Total_return!AG24</f>
        <v>8.7318835147888123</v>
      </c>
      <c r="E20" s="6">
        <f t="shared" si="0"/>
        <v>2.1181624913044903</v>
      </c>
    </row>
    <row r="21" spans="1:5">
      <c r="B21" s="9" t="s">
        <v>98</v>
      </c>
      <c r="C21" s="6">
        <f>yield!Q24</f>
        <v>5.028893705647751</v>
      </c>
      <c r="D21" s="6">
        <f>yield!V24</f>
        <v>1.2183790529798206</v>
      </c>
      <c r="E21" s="6">
        <f t="shared" si="0"/>
        <v>3.8105146526679303</v>
      </c>
    </row>
    <row r="22" spans="1:5">
      <c r="B22" s="9" t="s">
        <v>278</v>
      </c>
      <c r="C22" s="6">
        <f>'Stock-flow'!AD24</f>
        <v>5.7392461779334534</v>
      </c>
      <c r="D22" s="6">
        <f>'Stock-flow'!AE24</f>
        <v>7.4315983392968867</v>
      </c>
      <c r="E22" s="6">
        <f t="shared" si="0"/>
        <v>-1.6923521613634334</v>
      </c>
    </row>
    <row r="23" spans="1:5">
      <c r="C23" s="6"/>
      <c r="D23" s="6"/>
      <c r="E23" s="6"/>
    </row>
    <row r="24" spans="1:5">
      <c r="A24" s="9" t="s">
        <v>103</v>
      </c>
      <c r="C24" s="6"/>
      <c r="D24" s="6"/>
      <c r="E24" s="6"/>
    </row>
    <row r="25" spans="1:5">
      <c r="B25" s="9" t="s">
        <v>104</v>
      </c>
      <c r="C25" s="6">
        <f>Total_return!AD24</f>
        <v>1.895197686991144</v>
      </c>
      <c r="D25" s="6">
        <f>Total_return!AI24</f>
        <v>3.1087840360771373</v>
      </c>
      <c r="E25" s="6">
        <f t="shared" si="0"/>
        <v>-1.2135863490859933</v>
      </c>
    </row>
    <row r="26" spans="1:5">
      <c r="B26" s="9" t="s">
        <v>98</v>
      </c>
      <c r="C26" s="6">
        <f>yield!S24</f>
        <v>1.7322489808256962</v>
      </c>
      <c r="D26" s="6">
        <f>yield!X24</f>
        <v>1.3599972765298876</v>
      </c>
      <c r="E26" s="6">
        <f t="shared" si="0"/>
        <v>0.37225170429580867</v>
      </c>
    </row>
    <row r="27" spans="1:5">
      <c r="B27" s="9" t="s">
        <v>278</v>
      </c>
      <c r="C27" s="6">
        <f>'Stock-flow'!AZ24</f>
        <v>8.104258365334864E-2</v>
      </c>
      <c r="D27" s="6">
        <f>'Stock-flow'!BA24</f>
        <v>1.6668806370351514</v>
      </c>
      <c r="E27" s="6">
        <f t="shared" si="0"/>
        <v>-1.5858380533818028</v>
      </c>
    </row>
    <row r="28" spans="1:5">
      <c r="C28" s="6"/>
      <c r="D28" s="6"/>
      <c r="E28" s="6"/>
    </row>
    <row r="29" spans="1:5">
      <c r="A29" s="9" t="s">
        <v>106</v>
      </c>
      <c r="B29" s="9" t="s">
        <v>278</v>
      </c>
      <c r="C29" s="6">
        <f>'Stock-flow'!BG24</f>
        <v>2.2199640608321034</v>
      </c>
      <c r="D29" s="6"/>
      <c r="E29" s="6"/>
    </row>
    <row r="30" spans="1:5">
      <c r="C30" s="6"/>
      <c r="D30" s="6"/>
      <c r="E30" s="6"/>
    </row>
    <row r="31" spans="1:5">
      <c r="A31" s="9" t="s">
        <v>280</v>
      </c>
      <c r="C31" s="6"/>
      <c r="D31" s="6"/>
      <c r="E31" s="6"/>
    </row>
    <row r="32" spans="1:5">
      <c r="A32" s="9" t="s">
        <v>279</v>
      </c>
      <c r="C32" s="6"/>
      <c r="D32" s="6"/>
      <c r="E32" s="6"/>
    </row>
    <row r="33" spans="1:5">
      <c r="B33" s="9" t="s">
        <v>98</v>
      </c>
      <c r="C33" s="6"/>
      <c r="D33" s="6"/>
      <c r="E33" s="6">
        <f>yield!AJ24</f>
        <v>1.2309858114520853</v>
      </c>
    </row>
    <row r="35" spans="1:5">
      <c r="A35" s="9" t="s">
        <v>277</v>
      </c>
    </row>
    <row r="36" spans="1:5">
      <c r="A36" s="9" t="s">
        <v>283</v>
      </c>
    </row>
    <row r="37" spans="1:5">
      <c r="A37" s="9" t="s">
        <v>284</v>
      </c>
    </row>
    <row r="38" spans="1:5">
      <c r="A38" s="9" t="s">
        <v>285</v>
      </c>
    </row>
    <row r="39" spans="1:5">
      <c r="A39" s="9" t="s">
        <v>377</v>
      </c>
    </row>
    <row r="40" spans="1:5">
      <c r="A40" s="9" t="s">
        <v>116</v>
      </c>
    </row>
    <row r="41" spans="1:5">
      <c r="A41" s="9" t="s">
        <v>289</v>
      </c>
    </row>
  </sheetData>
  <phoneticPr fontId="3"/>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31"/>
  <sheetViews>
    <sheetView workbookViewId="0">
      <pane xSplit="1" ySplit="2" topLeftCell="CJ3" activePane="bottomRight" state="frozen"/>
      <selection pane="topRight" activeCell="B1" sqref="B1"/>
      <selection pane="bottomLeft" activeCell="A2" sqref="A2"/>
      <selection pane="bottomRight" activeCell="CO20" sqref="CO20"/>
    </sheetView>
  </sheetViews>
  <sheetFormatPr baseColWidth="12" defaultRowHeight="18" x14ac:dyDescent="0"/>
  <cols>
    <col min="1" max="8" width="12.83203125" style="9"/>
    <col min="9" max="9" width="16.1640625" style="9" customWidth="1"/>
    <col min="10" max="14" width="12.83203125" style="9"/>
    <col min="15" max="22" width="12.83203125" style="19"/>
    <col min="23" max="46" width="12.83203125" style="9"/>
    <col min="47" max="63" width="12.83203125" style="19"/>
    <col min="64" max="64" width="12.83203125" style="9"/>
    <col min="65" max="87" width="12.83203125" style="19"/>
    <col min="88" max="91" width="12.83203125" style="9"/>
    <col min="92" max="92" width="16.83203125" customWidth="1"/>
  </cols>
  <sheetData>
    <row r="1" spans="1:103">
      <c r="A1" s="9" t="s">
        <v>200</v>
      </c>
      <c r="C1" s="9" t="s">
        <v>209</v>
      </c>
      <c r="O1" s="19" t="s">
        <v>203</v>
      </c>
      <c r="X1" s="9" t="s">
        <v>204</v>
      </c>
      <c r="AG1" s="9" t="s">
        <v>358</v>
      </c>
      <c r="AU1" s="19" t="s">
        <v>273</v>
      </c>
      <c r="BD1" s="19" t="s">
        <v>359</v>
      </c>
      <c r="BM1" s="19" t="s">
        <v>213</v>
      </c>
    </row>
    <row r="2" spans="1:103" s="67" customFormat="1" ht="75">
      <c r="A2" s="63" t="s">
        <v>6</v>
      </c>
      <c r="B2" s="63" t="s">
        <v>158</v>
      </c>
      <c r="C2" s="29" t="s">
        <v>9</v>
      </c>
      <c r="D2" s="29" t="s">
        <v>7</v>
      </c>
      <c r="E2" s="30" t="s">
        <v>13</v>
      </c>
      <c r="F2" s="30" t="s">
        <v>201</v>
      </c>
      <c r="G2" s="30" t="s">
        <v>15</v>
      </c>
      <c r="H2" s="29" t="s">
        <v>202</v>
      </c>
      <c r="I2" s="29" t="s">
        <v>159</v>
      </c>
      <c r="J2" s="29" t="s">
        <v>10</v>
      </c>
      <c r="K2" s="29" t="s">
        <v>8</v>
      </c>
      <c r="L2" s="30" t="s">
        <v>14</v>
      </c>
      <c r="M2" s="30" t="s">
        <v>16</v>
      </c>
      <c r="N2" s="30"/>
      <c r="O2" s="38" t="s">
        <v>9</v>
      </c>
      <c r="P2" s="38" t="s">
        <v>7</v>
      </c>
      <c r="Q2" s="38" t="s">
        <v>144</v>
      </c>
      <c r="R2" s="38" t="s">
        <v>133</v>
      </c>
      <c r="S2" s="38" t="s">
        <v>10</v>
      </c>
      <c r="T2" s="38" t="s">
        <v>8</v>
      </c>
      <c r="U2" s="38" t="s">
        <v>14</v>
      </c>
      <c r="V2" s="38" t="s">
        <v>16</v>
      </c>
      <c r="W2" s="30"/>
      <c r="X2" s="29" t="s">
        <v>205</v>
      </c>
      <c r="Y2" s="29" t="s">
        <v>206</v>
      </c>
      <c r="Z2" s="30" t="s">
        <v>13</v>
      </c>
      <c r="AA2" s="30" t="s">
        <v>133</v>
      </c>
      <c r="AB2" s="29" t="s">
        <v>207</v>
      </c>
      <c r="AC2" s="29" t="s">
        <v>208</v>
      </c>
      <c r="AD2" s="30" t="s">
        <v>14</v>
      </c>
      <c r="AE2" s="30" t="s">
        <v>16</v>
      </c>
      <c r="AF2" s="30"/>
      <c r="AG2" s="29" t="s">
        <v>9</v>
      </c>
      <c r="AH2" s="29" t="s">
        <v>7</v>
      </c>
      <c r="AI2" s="30" t="s">
        <v>145</v>
      </c>
      <c r="AJ2" s="30" t="s">
        <v>210</v>
      </c>
      <c r="AK2" s="30" t="s">
        <v>133</v>
      </c>
      <c r="AL2" s="30" t="s">
        <v>211</v>
      </c>
      <c r="AM2" s="29" t="s">
        <v>10</v>
      </c>
      <c r="AN2" s="29" t="s">
        <v>8</v>
      </c>
      <c r="AO2" s="30" t="s">
        <v>14</v>
      </c>
      <c r="AP2" s="30" t="s">
        <v>16</v>
      </c>
      <c r="AQ2" s="30"/>
      <c r="AR2" s="30" t="s">
        <v>135</v>
      </c>
      <c r="AS2" s="30"/>
      <c r="AT2" s="30"/>
      <c r="AU2" s="38" t="s">
        <v>9</v>
      </c>
      <c r="AV2" s="38" t="s">
        <v>7</v>
      </c>
      <c r="AW2" s="38" t="s">
        <v>274</v>
      </c>
      <c r="AX2" s="38" t="s">
        <v>133</v>
      </c>
      <c r="AY2" s="38" t="s">
        <v>10</v>
      </c>
      <c r="AZ2" s="38" t="s">
        <v>8</v>
      </c>
      <c r="BA2" s="38" t="s">
        <v>14</v>
      </c>
      <c r="BB2" s="38" t="s">
        <v>16</v>
      </c>
      <c r="BC2" s="38"/>
      <c r="BD2" s="38" t="s">
        <v>9</v>
      </c>
      <c r="BE2" s="38" t="s">
        <v>7</v>
      </c>
      <c r="BF2" s="38" t="s">
        <v>275</v>
      </c>
      <c r="BG2" s="38" t="s">
        <v>133</v>
      </c>
      <c r="BH2" s="38" t="s">
        <v>10</v>
      </c>
      <c r="BI2" s="38" t="s">
        <v>8</v>
      </c>
      <c r="BJ2" s="38" t="s">
        <v>14</v>
      </c>
      <c r="BK2" s="38" t="s">
        <v>16</v>
      </c>
      <c r="BL2" s="64"/>
      <c r="BM2" s="65" t="s">
        <v>214</v>
      </c>
      <c r="BN2" s="66" t="s">
        <v>63</v>
      </c>
      <c r="BO2" s="66" t="s">
        <v>64</v>
      </c>
      <c r="BP2" s="66" t="s">
        <v>65</v>
      </c>
      <c r="BQ2" s="66" t="s">
        <v>134</v>
      </c>
      <c r="BR2" s="66"/>
      <c r="BS2" s="65" t="s">
        <v>215</v>
      </c>
      <c r="BT2" s="66" t="s">
        <v>63</v>
      </c>
      <c r="BU2" s="66" t="s">
        <v>64</v>
      </c>
      <c r="BV2" s="66" t="s">
        <v>65</v>
      </c>
      <c r="BW2" s="66" t="s">
        <v>134</v>
      </c>
      <c r="BX2" s="66"/>
      <c r="BY2" s="65" t="s">
        <v>360</v>
      </c>
      <c r="BZ2" s="66" t="s">
        <v>63</v>
      </c>
      <c r="CA2" s="66" t="s">
        <v>64</v>
      </c>
      <c r="CB2" s="66" t="s">
        <v>65</v>
      </c>
      <c r="CC2" s="66" t="s">
        <v>134</v>
      </c>
      <c r="CD2" s="66"/>
      <c r="CE2" s="65" t="s">
        <v>361</v>
      </c>
      <c r="CF2" s="66" t="s">
        <v>63</v>
      </c>
      <c r="CG2" s="66" t="s">
        <v>64</v>
      </c>
      <c r="CH2" s="66" t="s">
        <v>65</v>
      </c>
      <c r="CI2" s="66" t="s">
        <v>134</v>
      </c>
      <c r="CJ2" s="64"/>
      <c r="CK2" s="64"/>
      <c r="CL2" s="64"/>
      <c r="CM2" s="64"/>
    </row>
    <row r="3" spans="1:103" s="31" customFormat="1">
      <c r="A3" s="27">
        <v>1995</v>
      </c>
      <c r="B3" s="28">
        <f>C3+D3+E3+G3+H3</f>
        <v>270738</v>
      </c>
      <c r="C3" s="29">
        <f>NFA_in_yen!C3</f>
        <v>24520</v>
      </c>
      <c r="D3" s="29">
        <f>NFA_in_yen!D3</f>
        <v>15040</v>
      </c>
      <c r="E3" s="30">
        <f>NFA_in_yen!E3</f>
        <v>73217</v>
      </c>
      <c r="F3" s="28">
        <f>E3+H3</f>
        <v>92049</v>
      </c>
      <c r="G3" s="30">
        <f>NFA_in_yen!G3</f>
        <v>139129</v>
      </c>
      <c r="H3" s="29">
        <f>NFA_in_yen!H3</f>
        <v>18832</v>
      </c>
      <c r="I3" s="28">
        <f>J3+K3+L3+M3</f>
        <v>186666</v>
      </c>
      <c r="J3" s="29">
        <f>NFA_in_yen!J3</f>
        <v>3448</v>
      </c>
      <c r="K3" s="29">
        <f>NFA_in_yen!K3</f>
        <v>31495</v>
      </c>
      <c r="L3" s="30">
        <f>NFA_in_yen!L3</f>
        <v>24884</v>
      </c>
      <c r="M3" s="30">
        <f>NFA_in_yen!N3</f>
        <v>126839</v>
      </c>
      <c r="N3" s="30"/>
      <c r="O3" s="37">
        <f t="shared" ref="O3:O20" si="0">C3/B3</f>
        <v>9.0567264292415545E-2</v>
      </c>
      <c r="P3" s="37">
        <f t="shared" ref="P3:P20" si="1">D3/B3</f>
        <v>5.5551861947713291E-2</v>
      </c>
      <c r="Q3" s="37">
        <f t="shared" ref="Q3:Q20" si="2">F3/B3</f>
        <v>0.33999290827294282</v>
      </c>
      <c r="R3" s="37">
        <f t="shared" ref="R3:R20" si="3">G3/B3</f>
        <v>0.51388796548692828</v>
      </c>
      <c r="S3" s="37">
        <f t="shared" ref="S3:S20" si="4">J3/I3</f>
        <v>1.8471494541051934E-2</v>
      </c>
      <c r="T3" s="37">
        <f t="shared" ref="T3:T20" si="5">K3/I3</f>
        <v>0.16872381687077453</v>
      </c>
      <c r="U3" s="37">
        <f t="shared" ref="U3:U20" si="6">L3/I3</f>
        <v>0.133307618955782</v>
      </c>
      <c r="V3" s="37">
        <f t="shared" ref="V3:V20" si="7">M3/I3</f>
        <v>0.67949706963239154</v>
      </c>
      <c r="W3" s="32"/>
      <c r="X3" s="32"/>
      <c r="Y3" s="32"/>
      <c r="Z3" s="32"/>
      <c r="AA3" s="32"/>
      <c r="AB3" s="32"/>
      <c r="AC3" s="32"/>
      <c r="AD3" s="32"/>
      <c r="AE3" s="32"/>
      <c r="AF3" s="32"/>
      <c r="AG3" s="32"/>
      <c r="AH3" s="32"/>
      <c r="AI3" s="32"/>
      <c r="AJ3" s="32"/>
      <c r="AK3" s="32"/>
      <c r="AL3" s="32"/>
      <c r="AM3" s="32"/>
      <c r="AN3" s="32"/>
      <c r="AO3" s="32"/>
      <c r="AP3" s="32"/>
      <c r="AQ3" s="32"/>
      <c r="AR3" s="32"/>
      <c r="AS3" s="32"/>
      <c r="AT3" s="32"/>
      <c r="AU3" s="37"/>
      <c r="AV3" s="37"/>
      <c r="AW3" s="37"/>
      <c r="AX3" s="37"/>
      <c r="AY3" s="37"/>
      <c r="AZ3" s="37"/>
      <c r="BA3" s="37"/>
      <c r="BB3" s="37"/>
      <c r="BC3" s="37"/>
      <c r="BD3" s="37"/>
      <c r="BE3" s="37"/>
      <c r="BF3" s="37"/>
      <c r="BG3" s="37"/>
      <c r="BH3" s="37"/>
      <c r="BI3" s="37"/>
      <c r="BJ3" s="37"/>
      <c r="BK3" s="37"/>
      <c r="BL3" s="32"/>
      <c r="BM3" s="37"/>
      <c r="BN3" s="37"/>
      <c r="BO3" s="37"/>
      <c r="BP3" s="37"/>
      <c r="BQ3" s="37"/>
      <c r="BR3" s="37"/>
      <c r="BS3" s="37"/>
      <c r="BT3" s="37"/>
      <c r="BU3" s="37"/>
      <c r="BV3" s="37"/>
      <c r="BW3" s="37"/>
      <c r="BX3" s="37"/>
      <c r="BY3" s="37"/>
      <c r="BZ3" s="37"/>
      <c r="CA3" s="37"/>
      <c r="CB3" s="37"/>
      <c r="CC3" s="37"/>
      <c r="CD3" s="37"/>
      <c r="CE3" s="37"/>
      <c r="CF3" s="37"/>
      <c r="CG3" s="37"/>
      <c r="CH3" s="37"/>
      <c r="CI3" s="37"/>
      <c r="CJ3" s="32"/>
      <c r="CK3" s="32"/>
      <c r="CL3" s="32"/>
      <c r="CM3" s="32"/>
    </row>
    <row r="4" spans="1:103">
      <c r="A4" s="26">
        <v>1996</v>
      </c>
      <c r="B4" s="59">
        <f>C4+D4+E4+G4+H4</f>
        <v>301778</v>
      </c>
      <c r="C4" s="60">
        <f>NFA_in_yen!C4</f>
        <v>29999</v>
      </c>
      <c r="D4" s="60">
        <f>NFA_in_yen!D4</f>
        <v>17991</v>
      </c>
      <c r="E4" s="61">
        <f>NFA_in_yen!E4</f>
        <v>93174</v>
      </c>
      <c r="F4" s="59">
        <f>E4+H4</f>
        <v>118416</v>
      </c>
      <c r="G4" s="61">
        <f>NFA_in_yen!G4</f>
        <v>135372</v>
      </c>
      <c r="H4" s="60">
        <f>NFA_in_yen!H4</f>
        <v>25242</v>
      </c>
      <c r="I4" s="59">
        <f>J4+K4+L4+M4</f>
        <v>198563</v>
      </c>
      <c r="J4" s="60">
        <f>NFA_in_yen!J4</f>
        <v>3473</v>
      </c>
      <c r="K4" s="60">
        <f>NFA_in_yen!K4</f>
        <v>36256</v>
      </c>
      <c r="L4" s="61">
        <f>NFA_in_yen!L4</f>
        <v>29821</v>
      </c>
      <c r="M4" s="61">
        <f>NFA_in_yen!N4</f>
        <v>129013</v>
      </c>
      <c r="N4" s="30"/>
      <c r="O4" s="19">
        <f t="shared" si="0"/>
        <v>9.9407511481950303E-2</v>
      </c>
      <c r="P4" s="19">
        <f t="shared" si="1"/>
        <v>5.9616671858120869E-2</v>
      </c>
      <c r="Q4" s="19">
        <f t="shared" si="2"/>
        <v>0.39239440913519208</v>
      </c>
      <c r="R4" s="19">
        <f t="shared" si="3"/>
        <v>0.44858140752473674</v>
      </c>
      <c r="S4" s="19">
        <f t="shared" si="4"/>
        <v>1.7490670467307606E-2</v>
      </c>
      <c r="T4" s="19">
        <f t="shared" si="5"/>
        <v>0.18259192296651441</v>
      </c>
      <c r="U4" s="19">
        <f t="shared" si="6"/>
        <v>0.15018407256135333</v>
      </c>
      <c r="V4" s="19">
        <f t="shared" si="7"/>
        <v>0.64973333400482469</v>
      </c>
      <c r="X4" s="9">
        <f>Balance_on_income!C4</f>
        <v>1586.6</v>
      </c>
      <c r="Y4" s="9">
        <f>Balance_on_income!D4</f>
        <v>534.20000000000005</v>
      </c>
      <c r="Z4" s="9">
        <f>Balance_on_income!E4</f>
        <v>5669.2</v>
      </c>
      <c r="AA4" s="9">
        <f>Balance_on_income!F4</f>
        <v>4391.3</v>
      </c>
      <c r="AB4" s="9">
        <f>Balance_on_income!H4</f>
        <v>391.3</v>
      </c>
      <c r="AC4" s="9">
        <f>Balance_on_income!I4</f>
        <v>183.3</v>
      </c>
      <c r="AD4" s="9">
        <f>Balance_on_income!J4</f>
        <v>1661.6</v>
      </c>
      <c r="AE4" s="9">
        <f>Balance_on_income!K4</f>
        <v>4131.8</v>
      </c>
      <c r="AG4" s="23">
        <f>'Stock-flow'!O4</f>
        <v>2930.7</v>
      </c>
      <c r="AH4" s="23">
        <f>'Stock-flow'!Z4</f>
        <v>2046.5</v>
      </c>
      <c r="AI4" s="23">
        <f>'Stock-flow'!AK4</f>
        <v>9856.1</v>
      </c>
      <c r="AJ4" s="23">
        <f>'Stock-flow'!BE4+'Stock-flow'!AK4</f>
        <v>12500.130000000001</v>
      </c>
      <c r="AK4" s="23">
        <f>'Stock-flow'!AV4</f>
        <v>-3291.4</v>
      </c>
      <c r="AL4" s="23">
        <f>'Stock-flow'!BE4</f>
        <v>2644.03</v>
      </c>
      <c r="AM4" s="23">
        <f>'Stock-flow'!P4</f>
        <v>0.19999999999999929</v>
      </c>
      <c r="AN4" s="23">
        <f>'Stock-flow'!AA4</f>
        <v>-537.19999999999982</v>
      </c>
      <c r="AO4" s="23">
        <f>'Stock-flow'!AL4</f>
        <v>2938.1</v>
      </c>
      <c r="AP4" s="23">
        <f>'Stock-flow'!AW4</f>
        <v>-1404.6</v>
      </c>
      <c r="AQ4" s="23"/>
      <c r="AR4" s="6">
        <f>yield!M4</f>
        <v>0.131871754719214</v>
      </c>
      <c r="AS4" s="23"/>
      <c r="AU4" s="19">
        <f t="shared" ref="AU4:AU20" si="8">(1+X4/C3)/(1+AR4/100)-1</f>
        <v>6.3304164293887411E-2</v>
      </c>
      <c r="AV4" s="19">
        <f t="shared" ref="AV4:AV20" si="9">(1+Y4/D3)/(1+AR4/100)-1</f>
        <v>3.415485886238101E-2</v>
      </c>
      <c r="AW4" s="19">
        <f t="shared" ref="AW4:AW20" si="10">(1+Z4/F3)/(1+AR4/100)-1</f>
        <v>6.019084405795927E-2</v>
      </c>
      <c r="AX4" s="19">
        <f t="shared" ref="AX4:AX20" si="11">(1+AA4/G3)/(1+AR4/100)-1</f>
        <v>3.0204245825154352E-2</v>
      </c>
      <c r="AY4" s="19">
        <f t="shared" ref="AY4:AY20" si="12">(1+AB4/J3)/(1+AR4/100)-1</f>
        <v>0.11201963907543977</v>
      </c>
      <c r="AZ4" s="19">
        <f t="shared" ref="AZ4:AZ20" si="13">(1+AC4/K3)/(1+AR4/100)-1</f>
        <v>4.4953258118149986E-3</v>
      </c>
      <c r="BA4" s="19">
        <f t="shared" ref="BA4:BA20" si="14">(1+AD4/L3)/(1+AR4/100)-1</f>
        <v>6.5368909898147143E-2</v>
      </c>
      <c r="BB4" s="19">
        <f t="shared" ref="BB4:BB20" si="15">(1+AE4/M3)/(1+AR4/100)-1</f>
        <v>3.1215272654522286E-2</v>
      </c>
      <c r="BD4" s="19">
        <f t="shared" ref="BD4:BD20" si="16">(1+AG4/C3)/(1+AR4/100)-1</f>
        <v>0.11804844839167927</v>
      </c>
      <c r="BE4" s="19">
        <f t="shared" ref="BE4:BE20" si="17">(1+AH4/D3)/(1+AR4/100)-1</f>
        <v>0.13457429569108337</v>
      </c>
      <c r="BF4" s="19">
        <f t="shared" ref="BF4:BF20" si="18">(1+AJ4/F3)/(1+AR4/100)-1</f>
        <v>0.1343028256785872</v>
      </c>
      <c r="BG4" s="19">
        <f t="shared" ref="BG4:BG20" si="19">(1+AK4/G3)/(1+AR4/100)-1</f>
        <v>-2.4943006231878173E-2</v>
      </c>
      <c r="BH4" s="19">
        <f t="shared" ref="BH4:BH20" si="20">(1+AM4/J3)/(1+AR4/100)-1</f>
        <v>-1.259052572101016E-3</v>
      </c>
      <c r="BI4" s="19">
        <f t="shared" ref="BI4:BI20" si="21">(1+AN4/K3)/(1+AR4/100)-1</f>
        <v>-1.8351193169551139E-2</v>
      </c>
      <c r="BJ4" s="19">
        <f t="shared" ref="BJ4:BJ20" si="22">(1+AO4/L3)/(1+AR4/100)-1</f>
        <v>0.1165993742118181</v>
      </c>
      <c r="BK4" s="19">
        <f t="shared" ref="BK4:BK20" si="23">(1+AP4/M3)/(1+AR4/100)-1</f>
        <v>-1.2376277794314272E-2</v>
      </c>
      <c r="BM4" s="19">
        <f>SUM(BN4:BQ4)</f>
        <v>-0.11586442891331422</v>
      </c>
      <c r="BN4" s="19">
        <f t="shared" ref="BN4:BN20" si="24">(AVERAGE(O3,S3)*(AU4-AY4))*100</f>
        <v>-0.2655937453081777</v>
      </c>
      <c r="BO4" s="19">
        <f t="shared" ref="BO4:BO20" si="25">(AVERAGE(P3,T3))*(AV4-AZ4)*100</f>
        <v>0.3325955954177533</v>
      </c>
      <c r="BP4" s="19">
        <f t="shared" ref="BP4:BP20" si="26">(AVERAGE(Q3,U3))*(AW4-BA4)*100</f>
        <v>-0.12253906460929852</v>
      </c>
      <c r="BQ4" s="19">
        <f t="shared" ref="BQ4:BQ20" si="27">(AVERAGE(R3,V3))*(AX4-BB4)*100</f>
        <v>-6.0327214413591304E-2</v>
      </c>
      <c r="BS4" s="19">
        <f>SUM(BT4:BW4)</f>
        <v>1.2022855121238334</v>
      </c>
      <c r="BT4" s="19">
        <f t="shared" ref="BT4:BT20" si="28">(O3-S3)*AVERAGE(AU4,AY4)*100</f>
        <v>0.63200522798241798</v>
      </c>
      <c r="BU4" s="19">
        <f t="shared" ref="BU4:BU20" si="29">(P3-T3)*AVERAGE(AV4,AZ4)*100</f>
        <v>-0.21870584788580516</v>
      </c>
      <c r="BV4" s="19">
        <f t="shared" ref="BV4:BV20" si="30">(Q3-U3)*AVERAGE(AW4,BA4)*100</f>
        <v>1.2975677036504691</v>
      </c>
      <c r="BW4" s="19">
        <f t="shared" ref="BW4:BW20" si="31">(R3-V3)*AVERAGE(AX4,BB4)*100</f>
        <v>-0.50858157162324868</v>
      </c>
      <c r="BY4" s="19">
        <f>SUM(BZ4:CC4)</f>
        <v>2.0344358451337015</v>
      </c>
      <c r="BZ4" s="19">
        <f t="shared" ref="BZ4:BZ20" si="32">AVERAGE(O3,S3)*(BD4-BH4)*100</f>
        <v>0.65045709123066642</v>
      </c>
      <c r="CA4" s="19">
        <f t="shared" ref="CA4:CA20" si="33">AVERAGE(P3,T3)*(BE4-BI4)*100</f>
        <v>1.7148733911433949</v>
      </c>
      <c r="CB4" s="19">
        <f t="shared" ref="CB4:CB20" si="34">AVERAGE(Q3,U3)*(BF4-BJ4)*100</f>
        <v>0.41895264564949797</v>
      </c>
      <c r="CC4" s="19">
        <f t="shared" ref="CC4:CC20" si="35">AVERAGE(R3,V3)*(BG4-BK4)*100</f>
        <v>-0.74984728288985758</v>
      </c>
      <c r="CE4" s="19">
        <f>SUM(CF4:CI4)</f>
        <v>2.665251632020619</v>
      </c>
      <c r="CF4" s="19">
        <f t="shared" ref="CF4:CF20" si="36">(O3-S3)*AVERAGE(BD4,BH4)*100</f>
        <v>0.42100106952045913</v>
      </c>
      <c r="CG4" s="19">
        <f t="shared" ref="CG4:CG20" si="37">(P3-T3)*AVERAGE(BE4,BI4)*100</f>
        <v>-0.65765978597925856</v>
      </c>
      <c r="CH4" s="19">
        <f t="shared" ref="CH4:CH20" si="38">(Q3-U3)*AVERAGE(BF4,BJ4)*100</f>
        <v>2.5928896887330266</v>
      </c>
      <c r="CI4" s="19">
        <f t="shared" ref="CI4:CI20" si="39">(R3-V3)*AVERAGE(BG4,BK4)*100</f>
        <v>0.30902065974639142</v>
      </c>
      <c r="CN4" s="33"/>
      <c r="CO4" s="33" t="s">
        <v>136</v>
      </c>
      <c r="CP4" s="33"/>
      <c r="CQ4" s="33"/>
      <c r="CR4" s="33"/>
      <c r="CS4" s="33"/>
      <c r="CT4" s="22"/>
      <c r="CU4" s="22"/>
      <c r="CV4" s="22"/>
      <c r="CW4" s="22"/>
      <c r="CX4" s="22"/>
      <c r="CY4" s="22"/>
    </row>
    <row r="5" spans="1:103">
      <c r="A5" s="26">
        <v>1997</v>
      </c>
      <c r="B5" s="59">
        <f t="shared" ref="B5:B20" si="40">C5+D5+E5+G5+H5</f>
        <v>345951</v>
      </c>
      <c r="C5" s="60">
        <f>NFA_in_yen!C5</f>
        <v>35334</v>
      </c>
      <c r="D5" s="60">
        <f>NFA_in_yen!D5</f>
        <v>20635</v>
      </c>
      <c r="E5" s="61">
        <f>NFA_in_yen!E5</f>
        <v>101158</v>
      </c>
      <c r="F5" s="59">
        <f t="shared" ref="F5:F20" si="41">E5+H5</f>
        <v>129851</v>
      </c>
      <c r="G5" s="61">
        <f>NFA_in_yen!G5</f>
        <v>160131</v>
      </c>
      <c r="H5" s="60">
        <f>NFA_in_yen!H5</f>
        <v>28693</v>
      </c>
      <c r="I5" s="59">
        <f t="shared" ref="I5:I20" si="42">J5+K5+L5+M5</f>
        <v>221405</v>
      </c>
      <c r="J5" s="60">
        <f>NFA_in_yen!J5</f>
        <v>3519</v>
      </c>
      <c r="K5" s="60">
        <f>NFA_in_yen!K5</f>
        <v>36036</v>
      </c>
      <c r="L5" s="61">
        <f>NFA_in_yen!L5</f>
        <v>40942</v>
      </c>
      <c r="M5" s="61">
        <f>NFA_in_yen!N5</f>
        <v>140908</v>
      </c>
      <c r="N5" s="30"/>
      <c r="O5" s="19">
        <f t="shared" si="0"/>
        <v>0.1021358516090429</v>
      </c>
      <c r="P5" s="19">
        <f t="shared" si="1"/>
        <v>5.9647175467045913E-2</v>
      </c>
      <c r="Q5" s="19">
        <f t="shared" si="2"/>
        <v>0.3753450633182156</v>
      </c>
      <c r="R5" s="19">
        <f t="shared" si="3"/>
        <v>0.46287190960569563</v>
      </c>
      <c r="S5" s="19">
        <f t="shared" si="4"/>
        <v>1.5893950001129153E-2</v>
      </c>
      <c r="T5" s="19">
        <f t="shared" si="5"/>
        <v>0.16276055192972155</v>
      </c>
      <c r="U5" s="19">
        <f t="shared" si="6"/>
        <v>0.18491903976874957</v>
      </c>
      <c r="V5" s="19">
        <f t="shared" si="7"/>
        <v>0.63642645830039968</v>
      </c>
      <c r="W5" s="19"/>
      <c r="X5" s="9">
        <f>Balance_on_income!C5</f>
        <v>1945.1</v>
      </c>
      <c r="Y5" s="9">
        <f>Balance_on_income!D5</f>
        <v>671.8</v>
      </c>
      <c r="Z5" s="9">
        <f>Balance_on_income!E5</f>
        <v>6473.6</v>
      </c>
      <c r="AA5" s="9">
        <f>Balance_on_income!F5</f>
        <v>4391.3</v>
      </c>
      <c r="AB5" s="9">
        <f>Balance_on_income!H5</f>
        <v>480.6</v>
      </c>
      <c r="AC5" s="9">
        <f>Balance_on_income!I5</f>
        <v>230.4</v>
      </c>
      <c r="AD5" s="9">
        <f>Balance_on_income!J5</f>
        <v>1567.4</v>
      </c>
      <c r="AE5" s="9">
        <f>Balance_on_income!K5</f>
        <v>4167.5</v>
      </c>
      <c r="AG5" s="23">
        <f>'Stock-flow'!O5</f>
        <v>2190</v>
      </c>
      <c r="AH5" s="23">
        <f>'Stock-flow'!Z5</f>
        <v>999.3</v>
      </c>
      <c r="AI5" s="23">
        <f>'Stock-flow'!AK5</f>
        <v>4155.2</v>
      </c>
      <c r="AJ5" s="23">
        <f>'Stock-flow'!BE5+'Stock-flow'!AK5</f>
        <v>6840.1399999999994</v>
      </c>
      <c r="AK5" s="23">
        <f>'Stock-flow'!AV5</f>
        <v>1119.9000000000015</v>
      </c>
      <c r="AL5" s="23">
        <f>'Stock-flow'!BE5</f>
        <v>2684.94</v>
      </c>
      <c r="AM5" s="23">
        <f>'Stock-flow'!P5</f>
        <v>-344.2</v>
      </c>
      <c r="AN5" s="23">
        <f>'Stock-flow'!AA5</f>
        <v>-3416.8</v>
      </c>
      <c r="AO5" s="23">
        <f>'Stock-flow'!AL5</f>
        <v>4704</v>
      </c>
      <c r="AP5" s="23">
        <f>'Stock-flow'!AW5</f>
        <v>3569.1000000000004</v>
      </c>
      <c r="AQ5" s="23"/>
      <c r="AR5" s="6">
        <f>yield!M5</f>
        <v>1.7614618487114999</v>
      </c>
      <c r="AS5" s="23"/>
      <c r="AU5" s="19">
        <f t="shared" si="8"/>
        <v>4.6406771891725596E-2</v>
      </c>
      <c r="AV5" s="19">
        <f t="shared" si="9"/>
        <v>1.9384818007792015E-2</v>
      </c>
      <c r="AW5" s="19">
        <f t="shared" si="10"/>
        <v>3.6412281141511293E-2</v>
      </c>
      <c r="AX5" s="19">
        <f t="shared" si="11"/>
        <v>1.4567541171970122E-2</v>
      </c>
      <c r="AY5" s="19">
        <f t="shared" si="12"/>
        <v>0.11867673851686056</v>
      </c>
      <c r="AZ5" s="19">
        <f t="shared" si="13"/>
        <v>-1.1064904183029189E-2</v>
      </c>
      <c r="BA5" s="19">
        <f t="shared" si="14"/>
        <v>3.4340758469239452E-2</v>
      </c>
      <c r="BB5" s="19">
        <f t="shared" si="15"/>
        <v>1.4434076968592224E-2</v>
      </c>
      <c r="BD5" s="19">
        <f t="shared" si="16"/>
        <v>5.4429067665789921E-2</v>
      </c>
      <c r="BE5" s="19">
        <f t="shared" si="17"/>
        <v>3.7273266037967101E-2</v>
      </c>
      <c r="BF5" s="19">
        <f t="shared" si="18"/>
        <v>3.9454060100925448E-2</v>
      </c>
      <c r="BG5" s="19">
        <f t="shared" si="19"/>
        <v>-9.1801540684112171E-3</v>
      </c>
      <c r="BH5" s="19">
        <f t="shared" si="20"/>
        <v>-0.11470159361808141</v>
      </c>
      <c r="BI5" s="19">
        <f t="shared" si="21"/>
        <v>-0.10991938370042897</v>
      </c>
      <c r="BJ5" s="19">
        <f t="shared" si="22"/>
        <v>0.13770101968085302</v>
      </c>
      <c r="BK5" s="19">
        <f t="shared" si="23"/>
        <v>9.876072218211851E-3</v>
      </c>
      <c r="BM5" s="19">
        <f t="shared" ref="BM5:BM20" si="43">SUM(BN5:BQ5)</f>
        <v>9.8753022492582658E-3</v>
      </c>
      <c r="BN5" s="19">
        <f t="shared" si="24"/>
        <v>-0.4224113854005912</v>
      </c>
      <c r="BO5" s="19">
        <f t="shared" si="25"/>
        <v>0.36875922123196592</v>
      </c>
      <c r="BP5" s="19">
        <f t="shared" si="26"/>
        <v>5.6198181316061323E-2</v>
      </c>
      <c r="BQ5" s="19">
        <f t="shared" si="27"/>
        <v>7.3292851018222256E-3</v>
      </c>
      <c r="BS5" s="19">
        <f t="shared" ref="BS5:BS20" si="44">SUM(BT5:BW5)</f>
        <v>1.1901681181103481</v>
      </c>
      <c r="BT5" s="19">
        <f t="shared" si="28"/>
        <v>0.67615598381396314</v>
      </c>
      <c r="BU5" s="19">
        <f t="shared" si="29"/>
        <v>-5.1157174590020178E-2</v>
      </c>
      <c r="BV5" s="19">
        <f t="shared" si="30"/>
        <v>0.85685587688710418</v>
      </c>
      <c r="BW5" s="19">
        <f t="shared" si="31"/>
        <v>-0.29168656800069909</v>
      </c>
      <c r="BY5" s="19">
        <f t="shared" ref="BY5:BY20" si="45">SUM(BZ5:CC5)</f>
        <v>-0.94070143655441441</v>
      </c>
      <c r="BZ5" s="19">
        <f t="shared" si="32"/>
        <v>0.98855334079801516</v>
      </c>
      <c r="CA5" s="19">
        <f t="shared" si="33"/>
        <v>1.7825662430825815</v>
      </c>
      <c r="CB5" s="19">
        <f t="shared" si="34"/>
        <v>-2.6653343080089487</v>
      </c>
      <c r="CC5" s="19">
        <f t="shared" si="35"/>
        <v>-1.0464867124260626</v>
      </c>
      <c r="CE5" s="19">
        <f t="shared" ref="CE5:CE19" si="46">SUM(CF5:CI5)</f>
        <v>2.3382572929405661</v>
      </c>
      <c r="CF5" s="19">
        <f t="shared" si="36"/>
        <v>-0.24686674629923938</v>
      </c>
      <c r="CG5" s="19">
        <f t="shared" si="37"/>
        <v>0.44668372807955764</v>
      </c>
      <c r="CH5" s="19">
        <f t="shared" si="38"/>
        <v>2.1454395749854909</v>
      </c>
      <c r="CI5" s="19">
        <f t="shared" si="39"/>
        <v>-6.9992638252427981E-3</v>
      </c>
      <c r="CN5" s="34"/>
      <c r="CO5" s="35" t="s">
        <v>137</v>
      </c>
      <c r="CP5" s="35" t="s">
        <v>138</v>
      </c>
      <c r="CQ5" s="35" t="s">
        <v>139</v>
      </c>
      <c r="CR5" s="35" t="s">
        <v>140</v>
      </c>
      <c r="CS5" s="35" t="s">
        <v>141</v>
      </c>
      <c r="CT5" s="22"/>
      <c r="CU5" s="22"/>
      <c r="CV5" s="22"/>
      <c r="CW5" s="22"/>
      <c r="CX5" s="22"/>
      <c r="CY5" s="22"/>
    </row>
    <row r="6" spans="1:103">
      <c r="A6" s="26">
        <v>1998</v>
      </c>
      <c r="B6" s="59">
        <f t="shared" si="40"/>
        <v>336188</v>
      </c>
      <c r="C6" s="60">
        <f>NFA_in_yen!C6</f>
        <v>31216</v>
      </c>
      <c r="D6" s="60">
        <f>NFA_in_yen!D6</f>
        <v>24207</v>
      </c>
      <c r="E6" s="61">
        <f>NFA_in_yen!E6</f>
        <v>103513</v>
      </c>
      <c r="F6" s="59">
        <f t="shared" si="41"/>
        <v>128375</v>
      </c>
      <c r="G6" s="61">
        <f>NFA_in_yen!G6</f>
        <v>152390</v>
      </c>
      <c r="H6" s="60">
        <f>NFA_in_yen!H6</f>
        <v>24862</v>
      </c>
      <c r="I6" s="59">
        <f t="shared" si="42"/>
        <v>202979</v>
      </c>
      <c r="J6" s="60">
        <f>NFA_in_yen!J6</f>
        <v>3013</v>
      </c>
      <c r="K6" s="60">
        <f>NFA_in_yen!K6</f>
        <v>34913</v>
      </c>
      <c r="L6" s="61">
        <f>NFA_in_yen!L6</f>
        <v>41421</v>
      </c>
      <c r="M6" s="61">
        <f>NFA_in_yen!N6</f>
        <v>123632</v>
      </c>
      <c r="N6" s="30"/>
      <c r="O6" s="19">
        <f t="shared" si="0"/>
        <v>9.2852808547598364E-2</v>
      </c>
      <c r="P6" s="19">
        <f t="shared" si="1"/>
        <v>7.2004354706295293E-2</v>
      </c>
      <c r="Q6" s="19">
        <f t="shared" si="2"/>
        <v>0.38185479553107188</v>
      </c>
      <c r="R6" s="19">
        <f t="shared" si="3"/>
        <v>0.45328804121503447</v>
      </c>
      <c r="S6" s="19">
        <f t="shared" si="4"/>
        <v>1.4843900107892934E-2</v>
      </c>
      <c r="T6" s="19">
        <f t="shared" si="5"/>
        <v>0.172003015090231</v>
      </c>
      <c r="U6" s="19">
        <f t="shared" si="6"/>
        <v>0.20406544519383779</v>
      </c>
      <c r="V6" s="19">
        <f t="shared" si="7"/>
        <v>0.60908763960803824</v>
      </c>
      <c r="X6" s="9">
        <f>Balance_on_income!C6</f>
        <v>1623.1</v>
      </c>
      <c r="Y6" s="9">
        <f>Balance_on_income!D6</f>
        <v>752.5</v>
      </c>
      <c r="Z6" s="9">
        <f>Balance_on_income!E6</f>
        <v>6201.7</v>
      </c>
      <c r="AA6" s="9">
        <f>Balance_on_income!F6</f>
        <v>4522.1000000000004</v>
      </c>
      <c r="AB6" s="9">
        <f>Balance_on_income!H6</f>
        <v>325.3</v>
      </c>
      <c r="AC6" s="9">
        <f>Balance_on_income!I6</f>
        <v>223.5</v>
      </c>
      <c r="AD6" s="9">
        <f>Balance_on_income!J6</f>
        <v>1454.3</v>
      </c>
      <c r="AE6" s="9">
        <f>Balance_on_income!K6</f>
        <v>3954.1</v>
      </c>
      <c r="AG6" s="23">
        <f>'Stock-flow'!O6</f>
        <v>-7279.5</v>
      </c>
      <c r="AH6" s="23">
        <f>'Stock-flow'!Z6</f>
        <v>1721.2</v>
      </c>
      <c r="AI6" s="23">
        <f>'Stock-flow'!AK6</f>
        <v>-8510.7999999999993</v>
      </c>
      <c r="AJ6" s="23">
        <f>'Stock-flow'!BE6+'Stock-flow'!AK6</f>
        <v>-11343.21</v>
      </c>
      <c r="AK6" s="23">
        <f>'Stock-flow'!AV6</f>
        <v>-1976</v>
      </c>
      <c r="AL6" s="23">
        <f>'Stock-flow'!BE6</f>
        <v>-2832.41</v>
      </c>
      <c r="AM6" s="23">
        <f>'Stock-flow'!P6</f>
        <v>-923.9</v>
      </c>
      <c r="AN6" s="23">
        <f>'Stock-flow'!AA6</f>
        <v>-2950.8</v>
      </c>
      <c r="AO6" s="23">
        <f>'Stock-flow'!AL6</f>
        <v>-4610.7</v>
      </c>
      <c r="AP6" s="23">
        <f>'Stock-flow'!AW6</f>
        <v>-4799.5</v>
      </c>
      <c r="AQ6" s="23"/>
      <c r="AR6" s="6">
        <f>yield!M6</f>
        <v>0.66326943298518903</v>
      </c>
      <c r="AS6" s="23"/>
      <c r="AU6" s="19">
        <f t="shared" si="8"/>
        <v>3.904426274726136E-2</v>
      </c>
      <c r="AV6" s="19">
        <f t="shared" si="9"/>
        <v>2.9637894012553678E-2</v>
      </c>
      <c r="AW6" s="19">
        <f t="shared" si="10"/>
        <v>4.0856442442444685E-2</v>
      </c>
      <c r="AX6" s="19">
        <f t="shared" si="11"/>
        <v>2.1464938789485188E-2</v>
      </c>
      <c r="AY6" s="19">
        <f t="shared" si="12"/>
        <v>8.5242949626270548E-2</v>
      </c>
      <c r="AZ6" s="19">
        <f t="shared" si="13"/>
        <v>-4.2772615090480581E-4</v>
      </c>
      <c r="BA6" s="19">
        <f t="shared" si="14"/>
        <v>2.8697941893482293E-2</v>
      </c>
      <c r="BB6" s="19">
        <f t="shared" si="15"/>
        <v>2.1287683064977969E-2</v>
      </c>
      <c r="BD6" s="19">
        <f t="shared" si="16"/>
        <v>-0.21125122725422052</v>
      </c>
      <c r="BE6" s="19">
        <f t="shared" si="17"/>
        <v>7.6273088772575326E-2</v>
      </c>
      <c r="BF6" s="19">
        <f t="shared" si="18"/>
        <v>-9.3368990831374066E-2</v>
      </c>
      <c r="BG6" s="19">
        <f t="shared" si="19"/>
        <v>-1.8847580797136221E-2</v>
      </c>
      <c r="BH6" s="19">
        <f t="shared" si="20"/>
        <v>-0.26740525490332834</v>
      </c>
      <c r="BI6" s="19">
        <f t="shared" si="21"/>
        <v>-8.7934235310688669E-2</v>
      </c>
      <c r="BJ6" s="19">
        <f t="shared" si="22"/>
        <v>-0.11846237675658788</v>
      </c>
      <c r="BK6" s="19">
        <f t="shared" si="23"/>
        <v>-4.0425793838074098E-2</v>
      </c>
      <c r="BM6" s="19">
        <f t="shared" si="43"/>
        <v>0.41204163699744512</v>
      </c>
      <c r="BN6" s="19">
        <f t="shared" si="24"/>
        <v>-0.2726410923489957</v>
      </c>
      <c r="BO6" s="19">
        <f t="shared" si="25"/>
        <v>0.33434131266646144</v>
      </c>
      <c r="BP6" s="19">
        <f t="shared" si="26"/>
        <v>0.34059857024733942</v>
      </c>
      <c r="BQ6" s="19">
        <f t="shared" si="27"/>
        <v>9.7428464326399303E-3</v>
      </c>
      <c r="BS6" s="19">
        <f t="shared" si="44"/>
        <v>0.67659296717195083</v>
      </c>
      <c r="BT6" s="19">
        <f t="shared" si="28"/>
        <v>0.53593827703200092</v>
      </c>
      <c r="BU6" s="19">
        <f t="shared" si="29"/>
        <v>-0.15059795176280746</v>
      </c>
      <c r="BV6" s="19">
        <f t="shared" si="30"/>
        <v>0.66224824147609207</v>
      </c>
      <c r="BW6" s="19">
        <f t="shared" si="31"/>
        <v>-0.37099559957333472</v>
      </c>
      <c r="BY6" s="19">
        <f t="shared" si="45"/>
        <v>4.0464322125668772</v>
      </c>
      <c r="BZ6" s="19">
        <f t="shared" si="32"/>
        <v>0.3313924371518156</v>
      </c>
      <c r="CA6" s="19">
        <f t="shared" si="33"/>
        <v>1.8260488885631612</v>
      </c>
      <c r="CB6" s="19">
        <f t="shared" si="34"/>
        <v>0.70294616794024978</v>
      </c>
      <c r="CC6" s="19">
        <f t="shared" si="35"/>
        <v>1.1860447189116514</v>
      </c>
      <c r="CE6" s="19">
        <f t="shared" si="46"/>
        <v>-3.5064433126822658</v>
      </c>
      <c r="CF6" s="19">
        <f t="shared" si="36"/>
        <v>-2.0640122619110723</v>
      </c>
      <c r="CG6" s="19">
        <f t="shared" si="37"/>
        <v>6.0121009648545401E-2</v>
      </c>
      <c r="CH6" s="19">
        <f t="shared" si="38"/>
        <v>-2.0169102496410418</v>
      </c>
      <c r="CI6" s="19">
        <f t="shared" si="39"/>
        <v>0.51435818922130228</v>
      </c>
      <c r="CN6" s="34" t="s">
        <v>142</v>
      </c>
      <c r="CO6" s="36">
        <f>BM26+BY26</f>
        <v>1.4708686561454498</v>
      </c>
      <c r="CP6" s="36">
        <f>BN26+BZ26</f>
        <v>-0.2974809372016794</v>
      </c>
      <c r="CQ6" s="36">
        <f>BO26+CA26</f>
        <v>0.68897810731942521</v>
      </c>
      <c r="CR6" s="36">
        <f>BP26+CB26</f>
        <v>1.5961250334215016</v>
      </c>
      <c r="CS6" s="36">
        <f>BQ26+CC26</f>
        <v>-0.51675354739379731</v>
      </c>
      <c r="CT6" s="25"/>
      <c r="CU6" s="22"/>
      <c r="CV6" s="22"/>
      <c r="CW6" s="22"/>
      <c r="CX6" s="22"/>
      <c r="CY6" s="22"/>
    </row>
    <row r="7" spans="1:103">
      <c r="A7" s="26">
        <v>1999</v>
      </c>
      <c r="B7" s="59">
        <f t="shared" si="40"/>
        <v>303159</v>
      </c>
      <c r="C7" s="60">
        <f>NFA_in_yen!C7</f>
        <v>25425</v>
      </c>
      <c r="D7" s="60">
        <f>NFA_in_yen!D7</f>
        <v>29170</v>
      </c>
      <c r="E7" s="61">
        <f>NFA_in_yen!E7</f>
        <v>102518</v>
      </c>
      <c r="F7" s="59">
        <f t="shared" si="41"/>
        <v>131916</v>
      </c>
      <c r="G7" s="61">
        <f>NFA_in_yen!G7</f>
        <v>116648</v>
      </c>
      <c r="H7" s="60">
        <f>NFA_in_yen!H7</f>
        <v>29398</v>
      </c>
      <c r="I7" s="59">
        <f t="shared" si="42"/>
        <v>218562</v>
      </c>
      <c r="J7" s="60">
        <f>NFA_in_yen!J7</f>
        <v>4713</v>
      </c>
      <c r="K7" s="60">
        <f>NFA_in_yen!K7</f>
        <v>84414</v>
      </c>
      <c r="L7" s="61">
        <f>NFA_in_yen!L7</f>
        <v>33978</v>
      </c>
      <c r="M7" s="61">
        <f>NFA_in_yen!N7</f>
        <v>95457</v>
      </c>
      <c r="N7" s="30"/>
      <c r="O7" s="19">
        <f t="shared" si="0"/>
        <v>8.3866881735327012E-2</v>
      </c>
      <c r="P7" s="19">
        <f t="shared" si="1"/>
        <v>9.622013530853446E-2</v>
      </c>
      <c r="Q7" s="19">
        <f t="shared" si="2"/>
        <v>0.43513799689271965</v>
      </c>
      <c r="R7" s="19">
        <f t="shared" si="3"/>
        <v>0.38477498606341887</v>
      </c>
      <c r="S7" s="19">
        <f t="shared" si="4"/>
        <v>2.1563675295797075E-2</v>
      </c>
      <c r="T7" s="19">
        <f t="shared" si="5"/>
        <v>0.38622450380212481</v>
      </c>
      <c r="U7" s="19">
        <f t="shared" si="6"/>
        <v>0.15546160814780247</v>
      </c>
      <c r="V7" s="19">
        <f t="shared" si="7"/>
        <v>0.43675021275427567</v>
      </c>
      <c r="X7" s="9">
        <f>Balance_on_income!C7</f>
        <v>703.6</v>
      </c>
      <c r="Y7" s="9">
        <f>Balance_on_income!D7</f>
        <v>768.5</v>
      </c>
      <c r="Z7" s="9">
        <f>Balance_on_income!E7</f>
        <v>5475.9</v>
      </c>
      <c r="AA7" s="9">
        <f>Balance_on_income!F7</f>
        <v>3525.9</v>
      </c>
      <c r="AB7" s="9">
        <f>Balance_on_income!H7</f>
        <v>269.2</v>
      </c>
      <c r="AC7" s="9">
        <f>Balance_on_income!I7</f>
        <v>173.7</v>
      </c>
      <c r="AD7" s="9">
        <f>Balance_on_income!J7</f>
        <v>1134.2</v>
      </c>
      <c r="AE7" s="9">
        <f>Balance_on_income!K7</f>
        <v>2326.6</v>
      </c>
      <c r="AG7" s="23">
        <f>'Stock-flow'!O7</f>
        <v>-8381.7999999999993</v>
      </c>
      <c r="AH7" s="23">
        <f>'Stock-flow'!Z7</f>
        <v>1319.1</v>
      </c>
      <c r="AI7" s="23">
        <f>'Stock-flow'!AK7</f>
        <v>-14841.3</v>
      </c>
      <c r="AJ7" s="23">
        <f>'Stock-flow'!BE7+'Stock-flow'!AK7</f>
        <v>-19101.559999999998</v>
      </c>
      <c r="AK7" s="23">
        <f>'Stock-flow'!AV7</f>
        <v>-3835.0999999999985</v>
      </c>
      <c r="AL7" s="23">
        <f>'Stock-flow'!BE7</f>
        <v>-4260.26</v>
      </c>
      <c r="AM7" s="23">
        <f>'Stock-flow'!P7</f>
        <v>248.59999999999991</v>
      </c>
      <c r="AN7" s="23">
        <f>'Stock-flow'!AA7</f>
        <v>37771.599999999999</v>
      </c>
      <c r="AO7" s="23">
        <f>'Stock-flow'!AL7</f>
        <v>-10201.799999999999</v>
      </c>
      <c r="AP7" s="23">
        <f>'Stock-flow'!AW7</f>
        <v>3625.4000000000015</v>
      </c>
      <c r="AQ7" s="23"/>
      <c r="AR7" s="6">
        <f>yield!M7</f>
        <v>-0.32944957814319398</v>
      </c>
      <c r="AS7" s="23"/>
      <c r="AU7" s="19">
        <f t="shared" si="8"/>
        <v>2.5919611049553204E-2</v>
      </c>
      <c r="AV7" s="19">
        <f t="shared" si="9"/>
        <v>3.5157336805369033E-2</v>
      </c>
      <c r="AW7" s="19">
        <f t="shared" si="10"/>
        <v>4.6101879690152003E-2</v>
      </c>
      <c r="AX7" s="19">
        <f t="shared" si="11"/>
        <v>2.6519208171020603E-2</v>
      </c>
      <c r="AY7" s="19">
        <f t="shared" si="12"/>
        <v>9.2946875481955349E-2</v>
      </c>
      <c r="AZ7" s="19">
        <f t="shared" si="13"/>
        <v>8.2970545210980795E-3</v>
      </c>
      <c r="BA7" s="19">
        <f t="shared" si="14"/>
        <v>3.0778139954442008E-2</v>
      </c>
      <c r="BB7" s="19">
        <f t="shared" si="15"/>
        <v>2.218634101486705E-2</v>
      </c>
      <c r="BD7" s="19">
        <f t="shared" si="16"/>
        <v>-0.26609188139488871</v>
      </c>
      <c r="BE7" s="19">
        <f t="shared" si="17"/>
        <v>5.7978006247223268E-2</v>
      </c>
      <c r="BF7" s="19">
        <f t="shared" si="18"/>
        <v>-0.14598145410894481</v>
      </c>
      <c r="BG7" s="19">
        <f t="shared" si="19"/>
        <v>-2.1944148621627746E-2</v>
      </c>
      <c r="BH7" s="19">
        <f t="shared" si="20"/>
        <v>8.6087236936184697E-2</v>
      </c>
      <c r="BI7" s="19">
        <f t="shared" si="21"/>
        <v>1.0887592189930717</v>
      </c>
      <c r="BJ7" s="19">
        <f t="shared" si="22"/>
        <v>-0.24380407313640373</v>
      </c>
      <c r="BK7" s="19">
        <f t="shared" si="23"/>
        <v>3.2726436091424782E-2</v>
      </c>
      <c r="BM7" s="19">
        <f t="shared" si="43"/>
        <v>0.64585565161569125</v>
      </c>
      <c r="BN7" s="19">
        <f t="shared" si="24"/>
        <v>-0.36093078847754939</v>
      </c>
      <c r="BO7" s="19">
        <f t="shared" si="25"/>
        <v>0.32770534160885934</v>
      </c>
      <c r="BP7" s="19">
        <f t="shared" si="26"/>
        <v>0.44892446373765327</v>
      </c>
      <c r="BQ7" s="19">
        <f t="shared" si="27"/>
        <v>0.23015663474672804</v>
      </c>
      <c r="BS7" s="19">
        <f t="shared" si="44"/>
        <v>0.55037038438970387</v>
      </c>
      <c r="BT7" s="19">
        <f t="shared" si="28"/>
        <v>0.46363224321929647</v>
      </c>
      <c r="BU7" s="19">
        <f t="shared" si="29"/>
        <v>-0.21726904602230129</v>
      </c>
      <c r="BV7" s="19">
        <f t="shared" si="30"/>
        <v>0.68342243732630814</v>
      </c>
      <c r="BW7" s="19">
        <f t="shared" si="31"/>
        <v>-0.37941525013359945</v>
      </c>
      <c r="BY7" s="19">
        <f t="shared" si="45"/>
        <v>-14.510559581292615</v>
      </c>
      <c r="BZ7" s="19">
        <f t="shared" si="32"/>
        <v>-1.8964265950724706</v>
      </c>
      <c r="CA7" s="19">
        <f t="shared" si="33"/>
        <v>-12.575910627889403</v>
      </c>
      <c r="CB7" s="19">
        <f t="shared" si="34"/>
        <v>2.8658126244454931</v>
      </c>
      <c r="CC7" s="19">
        <f t="shared" si="35"/>
        <v>-2.9040349827762322</v>
      </c>
      <c r="CE7" s="19">
        <f t="shared" si="46"/>
        <v>-9.984687194104044</v>
      </c>
      <c r="CF7" s="19">
        <f t="shared" si="36"/>
        <v>-0.70209829141503854</v>
      </c>
      <c r="CG7" s="19">
        <f t="shared" si="37"/>
        <v>-5.7336093168210516</v>
      </c>
      <c r="CH7" s="19">
        <f t="shared" si="38"/>
        <v>-3.4649857829903388</v>
      </c>
      <c r="CI7" s="19">
        <f t="shared" si="39"/>
        <v>-8.3993802877614751E-2</v>
      </c>
      <c r="CN7" s="34" t="s">
        <v>143</v>
      </c>
      <c r="CO7" s="36">
        <f>BS26+CE26</f>
        <v>-0.21242181970199869</v>
      </c>
      <c r="CP7" s="36">
        <f>BT26+CF26</f>
        <v>0.47703861149272653</v>
      </c>
      <c r="CQ7" s="36">
        <f>BU26+CG26</f>
        <v>-1.0917122146828344</v>
      </c>
      <c r="CR7" s="36">
        <f>BV26+CH26</f>
        <v>0.80553881184659537</v>
      </c>
      <c r="CS7" s="36">
        <f>BW26+CI26</f>
        <v>-0.40328702835848607</v>
      </c>
      <c r="CT7" s="25"/>
      <c r="CU7" s="22"/>
      <c r="CV7" s="22"/>
      <c r="CW7" s="22"/>
      <c r="CX7" s="22"/>
      <c r="CY7" s="22"/>
    </row>
    <row r="8" spans="1:103">
      <c r="A8" s="26">
        <v>2000</v>
      </c>
      <c r="B8" s="59">
        <f t="shared" si="40"/>
        <v>340825</v>
      </c>
      <c r="C8" s="60">
        <f>NFA_in_yen!C8</f>
        <v>31993</v>
      </c>
      <c r="D8" s="60">
        <f>NFA_in_yen!D8</f>
        <v>30133</v>
      </c>
      <c r="E8" s="61">
        <f>NFA_in_yen!E8</f>
        <v>119982</v>
      </c>
      <c r="F8" s="59">
        <f t="shared" si="41"/>
        <v>161460</v>
      </c>
      <c r="G8" s="61">
        <f>NFA_in_yen!G8</f>
        <v>117239</v>
      </c>
      <c r="H8" s="60">
        <f>NFA_in_yen!H8</f>
        <v>41478</v>
      </c>
      <c r="I8" s="59">
        <f t="shared" si="42"/>
        <v>207793</v>
      </c>
      <c r="J8" s="60">
        <f>NFA_in_yen!J8</f>
        <v>5782</v>
      </c>
      <c r="K8" s="60">
        <f>NFA_in_yen!K8</f>
        <v>63222</v>
      </c>
      <c r="L8" s="61">
        <f>NFA_in_yen!L8</f>
        <v>38387</v>
      </c>
      <c r="M8" s="61">
        <f>NFA_in_yen!N8</f>
        <v>100402</v>
      </c>
      <c r="N8" s="30"/>
      <c r="O8" s="19">
        <f t="shared" si="0"/>
        <v>9.3869287757646885E-2</v>
      </c>
      <c r="P8" s="19">
        <f t="shared" si="1"/>
        <v>8.8411941612264358E-2</v>
      </c>
      <c r="Q8" s="19">
        <f t="shared" si="2"/>
        <v>0.47373285410401234</v>
      </c>
      <c r="R8" s="19">
        <f t="shared" si="3"/>
        <v>0.34398591652607641</v>
      </c>
      <c r="S8" s="19">
        <f t="shared" si="4"/>
        <v>2.7825768914256015E-2</v>
      </c>
      <c r="T8" s="19">
        <f t="shared" si="5"/>
        <v>0.30425471502889895</v>
      </c>
      <c r="U8" s="19">
        <f t="shared" si="6"/>
        <v>0.18473673319120471</v>
      </c>
      <c r="V8" s="19">
        <f t="shared" si="7"/>
        <v>0.48318278286564031</v>
      </c>
      <c r="X8" s="9">
        <f>Balance_on_income!C8</f>
        <v>890.5</v>
      </c>
      <c r="Y8" s="9">
        <f>Balance_on_income!D8</f>
        <v>794.6</v>
      </c>
      <c r="Z8" s="9">
        <f>Balance_on_income!E8</f>
        <v>5813.8</v>
      </c>
      <c r="AA8" s="9">
        <f>Balance_on_income!F8</f>
        <v>2944.4</v>
      </c>
      <c r="AB8" s="9">
        <f>Balance_on_income!H8</f>
        <v>282.60000000000002</v>
      </c>
      <c r="AC8" s="9">
        <f>Balance_on_income!I8</f>
        <v>301.60000000000002</v>
      </c>
      <c r="AD8" s="9">
        <f>Balance_on_income!J8</f>
        <v>1194.5</v>
      </c>
      <c r="AE8" s="9">
        <f>Balance_on_income!K8</f>
        <v>2159.3000000000002</v>
      </c>
      <c r="AG8" s="23">
        <f>'Stock-flow'!O8</f>
        <v>3167.3</v>
      </c>
      <c r="AH8" s="23">
        <f>'Stock-flow'!Z8</f>
        <v>-1176.5999999999999</v>
      </c>
      <c r="AI8" s="23">
        <f>'Stock-flow'!AK8</f>
        <v>10676.4</v>
      </c>
      <c r="AJ8" s="23">
        <f>'Stock-flow'!BE8+'Stock-flow'!AK8</f>
        <v>17495.48</v>
      </c>
      <c r="AK8" s="23">
        <f>'Stock-flow'!AV8</f>
        <v>-48.899999999999977</v>
      </c>
      <c r="AL8" s="23">
        <f>'Stock-flow'!BE8</f>
        <v>6819.08</v>
      </c>
      <c r="AM8" s="23">
        <f>'Stock-flow'!P8</f>
        <v>172.10000000000002</v>
      </c>
      <c r="AN8" s="23">
        <f>'Stock-flow'!AA8</f>
        <v>-21073.599999999999</v>
      </c>
      <c r="AO8" s="23">
        <f>'Stock-flow'!AL8</f>
        <v>-789.80000000000018</v>
      </c>
      <c r="AP8" s="23">
        <f>'Stock-flow'!AW8</f>
        <v>5874</v>
      </c>
      <c r="AQ8" s="23"/>
      <c r="AR8" s="6">
        <f>yield!M8</f>
        <v>-0.65301515640115204</v>
      </c>
      <c r="AS8" s="23"/>
      <c r="AU8" s="19">
        <f t="shared" si="8"/>
        <v>4.1827876038370793E-2</v>
      </c>
      <c r="AV8" s="19">
        <f t="shared" si="9"/>
        <v>3.3992442759790409E-2</v>
      </c>
      <c r="AW8" s="19">
        <f t="shared" si="10"/>
        <v>5.0934748393601126E-2</v>
      </c>
      <c r="AX8" s="19">
        <f t="shared" si="11"/>
        <v>3.1980743633255315E-2</v>
      </c>
      <c r="AY8" s="19">
        <f t="shared" si="12"/>
        <v>6.6929015947935877E-2</v>
      </c>
      <c r="AZ8" s="19">
        <f t="shared" si="13"/>
        <v>1.01694265204757E-2</v>
      </c>
      <c r="BA8" s="19">
        <f t="shared" si="14"/>
        <v>4.1959252199442298E-2</v>
      </c>
      <c r="BB8" s="19">
        <f t="shared" si="15"/>
        <v>2.9342418424795902E-2</v>
      </c>
      <c r="BD8" s="19">
        <f t="shared" si="16"/>
        <v>0.13196614846960575</v>
      </c>
      <c r="BE8" s="19">
        <f t="shared" si="17"/>
        <v>-3.4028018156360473E-2</v>
      </c>
      <c r="BF8" s="19">
        <f t="shared" si="18"/>
        <v>0.14007074823978249</v>
      </c>
      <c r="BG8" s="19">
        <f t="shared" si="19"/>
        <v>6.1511093093566949E-3</v>
      </c>
      <c r="BH8" s="19">
        <f t="shared" si="20"/>
        <v>4.3329116784222466E-2</v>
      </c>
      <c r="BI8" s="19">
        <f t="shared" si="21"/>
        <v>-0.24471365907132181</v>
      </c>
      <c r="BJ8" s="19">
        <f t="shared" si="22"/>
        <v>-1.6824165076536168E-2</v>
      </c>
      <c r="BK8" s="19">
        <f t="shared" si="23"/>
        <v>6.8513113090774791E-2</v>
      </c>
      <c r="BM8" s="19">
        <f t="shared" si="43"/>
        <v>0.81576172290300997</v>
      </c>
      <c r="BN8" s="19">
        <f t="shared" si="24"/>
        <v>-0.13232135813908133</v>
      </c>
      <c r="BO8" s="19">
        <f t="shared" si="25"/>
        <v>0.57466432360517794</v>
      </c>
      <c r="BP8" s="19">
        <f t="shared" si="26"/>
        <v>0.26504622536564559</v>
      </c>
      <c r="BQ8" s="19">
        <f t="shared" si="27"/>
        <v>0.10837253207126776</v>
      </c>
      <c r="BS8" s="19">
        <f t="shared" si="44"/>
        <v>0.83808707267938409</v>
      </c>
      <c r="BT8" s="19">
        <f t="shared" si="28"/>
        <v>0.33879515465722621</v>
      </c>
      <c r="BU8" s="19">
        <f t="shared" si="29"/>
        <v>-0.64035675060600306</v>
      </c>
      <c r="BV8" s="19">
        <f t="shared" si="30"/>
        <v>1.299012931096529</v>
      </c>
      <c r="BW8" s="19">
        <f t="shared" si="31"/>
        <v>-0.15936426246836805</v>
      </c>
      <c r="BY8" s="19">
        <f t="shared" si="45"/>
        <v>7.6209662951738633</v>
      </c>
      <c r="BZ8" s="19">
        <f t="shared" si="32"/>
        <v>0.46725258120876767</v>
      </c>
      <c r="CA8" s="19">
        <f t="shared" si="33"/>
        <v>5.0822078998508236</v>
      </c>
      <c r="CB8" s="19">
        <f t="shared" si="34"/>
        <v>4.6331036918742381</v>
      </c>
      <c r="CC8" s="19">
        <f t="shared" si="35"/>
        <v>-2.5615978777599664</v>
      </c>
      <c r="CE8" s="19">
        <f t="shared" si="46"/>
        <v>6.1173115297771545</v>
      </c>
      <c r="CF8" s="19">
        <f t="shared" si="36"/>
        <v>0.54607285494907098</v>
      </c>
      <c r="CG8" s="19">
        <f t="shared" si="37"/>
        <v>4.0418152038629103</v>
      </c>
      <c r="CH8" s="19">
        <f t="shared" si="38"/>
        <v>1.7234579652123421</v>
      </c>
      <c r="CI8" s="19">
        <f t="shared" si="39"/>
        <v>-0.19403449424716912</v>
      </c>
      <c r="CN8" s="22"/>
      <c r="CO8" s="22"/>
      <c r="CP8" s="22"/>
      <c r="CQ8" s="22"/>
      <c r="CR8" s="22"/>
      <c r="CS8" s="22"/>
      <c r="CT8" s="22"/>
      <c r="CU8" s="22"/>
      <c r="CV8" s="22"/>
      <c r="CW8" s="22"/>
      <c r="CX8" s="22"/>
      <c r="CY8" s="22"/>
    </row>
    <row r="9" spans="1:103">
      <c r="A9" s="26">
        <v>2001</v>
      </c>
      <c r="B9" s="59">
        <f t="shared" si="40"/>
        <v>379386</v>
      </c>
      <c r="C9" s="60">
        <f>NFA_in_yen!C9</f>
        <v>39555</v>
      </c>
      <c r="D9" s="60">
        <f>NFA_in_yen!D9</f>
        <v>29965</v>
      </c>
      <c r="E9" s="61">
        <f>NFA_in_yen!E9</f>
        <v>140025</v>
      </c>
      <c r="F9" s="59">
        <f t="shared" si="41"/>
        <v>192797</v>
      </c>
      <c r="G9" s="61">
        <f>NFA_in_yen!G9</f>
        <v>117069</v>
      </c>
      <c r="H9" s="60">
        <f>NFA_in_yen!H9</f>
        <v>52772</v>
      </c>
      <c r="I9" s="59">
        <f t="shared" si="42"/>
        <v>200057</v>
      </c>
      <c r="J9" s="60">
        <f>NFA_in_yen!J9</f>
        <v>6632</v>
      </c>
      <c r="K9" s="60">
        <f>NFA_in_yen!K9</f>
        <v>49563</v>
      </c>
      <c r="L9" s="61">
        <f>NFA_in_yen!L9</f>
        <v>38189</v>
      </c>
      <c r="M9" s="61">
        <f>NFA_in_yen!N9</f>
        <v>105673</v>
      </c>
      <c r="N9" s="30"/>
      <c r="O9" s="19">
        <f t="shared" si="0"/>
        <v>0.10426056839208617</v>
      </c>
      <c r="P9" s="19">
        <f t="shared" si="1"/>
        <v>7.8982882868635113E-2</v>
      </c>
      <c r="Q9" s="19">
        <f t="shared" si="2"/>
        <v>0.50818164086181361</v>
      </c>
      <c r="R9" s="19">
        <f t="shared" si="3"/>
        <v>0.30857490787746517</v>
      </c>
      <c r="S9" s="19">
        <f t="shared" si="4"/>
        <v>3.3150552092653593E-2</v>
      </c>
      <c r="T9" s="19">
        <f t="shared" si="5"/>
        <v>0.24774439284803831</v>
      </c>
      <c r="U9" s="19">
        <f t="shared" si="6"/>
        <v>0.19089059618008866</v>
      </c>
      <c r="V9" s="19">
        <f t="shared" si="7"/>
        <v>0.52821445887921947</v>
      </c>
      <c r="X9" s="9">
        <f>Balance_on_income!C9</f>
        <v>2044.7</v>
      </c>
      <c r="Y9" s="9">
        <f>Balance_on_income!D9</f>
        <v>877</v>
      </c>
      <c r="Z9" s="9">
        <f>Balance_on_income!E9</f>
        <v>6786.2</v>
      </c>
      <c r="AA9" s="9">
        <f>Balance_on_income!F9</f>
        <v>2780.7</v>
      </c>
      <c r="AB9" s="9">
        <f>Balance_on_income!H9</f>
        <v>501.3</v>
      </c>
      <c r="AC9" s="9">
        <f>Balance_on_income!I9</f>
        <v>325</v>
      </c>
      <c r="AD9" s="9">
        <f>Balance_on_income!J9</f>
        <v>1111.5</v>
      </c>
      <c r="AE9" s="9">
        <f>Balance_on_income!K9</f>
        <v>2145</v>
      </c>
      <c r="AG9" s="23">
        <f>'Stock-flow'!O9</f>
        <v>2903.3999999999996</v>
      </c>
      <c r="AH9" s="23">
        <f>'Stock-flow'!Z9</f>
        <v>-1570.2</v>
      </c>
      <c r="AI9" s="23">
        <f>'Stock-flow'!AK9</f>
        <v>8377.6</v>
      </c>
      <c r="AJ9" s="23">
        <f>'Stock-flow'!BE9+'Stock-flow'!AK9</f>
        <v>14735.21</v>
      </c>
      <c r="AK9" s="23">
        <f>'Stock-flow'!AV9</f>
        <v>5443.1</v>
      </c>
      <c r="AL9" s="23">
        <f>'Stock-flow'!BE9</f>
        <v>6357.61</v>
      </c>
      <c r="AM9" s="23">
        <f>'Stock-flow'!P9</f>
        <v>91.299999999999955</v>
      </c>
      <c r="AN9" s="23">
        <f>'Stock-flow'!AA9</f>
        <v>-18443.8</v>
      </c>
      <c r="AO9" s="23">
        <f>'Stock-flow'!AL9</f>
        <v>-2851.5</v>
      </c>
      <c r="AP9" s="23">
        <f>'Stock-flow'!AW9</f>
        <v>7366.4</v>
      </c>
      <c r="AQ9" s="23"/>
      <c r="AR9" s="6">
        <f>yield!M9</f>
        <v>-0.80337580134707898</v>
      </c>
      <c r="AS9" s="23"/>
      <c r="AU9" s="19">
        <f t="shared" si="8"/>
        <v>7.2527280131059468E-2</v>
      </c>
      <c r="AV9" s="19">
        <f t="shared" si="9"/>
        <v>3.7438836819941201E-2</v>
      </c>
      <c r="AW9" s="19">
        <f t="shared" si="10"/>
        <v>5.0469441497675405E-2</v>
      </c>
      <c r="AX9" s="19">
        <f t="shared" si="11"/>
        <v>3.2009128238356332E-2</v>
      </c>
      <c r="AY9" s="19">
        <f t="shared" si="12"/>
        <v>9.5501094466760028E-2</v>
      </c>
      <c r="AZ9" s="19">
        <f t="shared" si="13"/>
        <v>1.3281070528749384E-2</v>
      </c>
      <c r="BA9" s="19">
        <f t="shared" si="14"/>
        <v>3.7288439324599798E-2</v>
      </c>
      <c r="BB9" s="19">
        <f t="shared" si="15"/>
        <v>2.9635962416687089E-2</v>
      </c>
      <c r="BD9" s="19">
        <f t="shared" si="16"/>
        <v>9.9584900811908517E-2</v>
      </c>
      <c r="BE9" s="19">
        <f t="shared" si="17"/>
        <v>-4.4432182898399897E-2</v>
      </c>
      <c r="BF9" s="19">
        <f t="shared" si="18"/>
        <v>0.10010023313017258</v>
      </c>
      <c r="BG9" s="19">
        <f t="shared" si="19"/>
        <v>5.4902212482208057E-2</v>
      </c>
      <c r="BH9" s="19">
        <f t="shared" si="20"/>
        <v>2.4017089448478135E-2</v>
      </c>
      <c r="BI9" s="19">
        <f t="shared" si="21"/>
        <v>-0.28599457988023902</v>
      </c>
      <c r="BJ9" s="19">
        <f t="shared" si="22"/>
        <v>-6.6785742860632435E-2</v>
      </c>
      <c r="BK9" s="19">
        <f t="shared" si="23"/>
        <v>8.2062081310096957E-2</v>
      </c>
      <c r="BM9" s="19">
        <f t="shared" si="43"/>
        <v>0.8666223615560753</v>
      </c>
      <c r="BN9" s="19">
        <f t="shared" si="24"/>
        <v>-0.13978998187764274</v>
      </c>
      <c r="BO9" s="19">
        <f t="shared" si="25"/>
        <v>0.47429746607404427</v>
      </c>
      <c r="BP9" s="19">
        <f t="shared" si="26"/>
        <v>0.43396445305212267</v>
      </c>
      <c r="BQ9" s="19">
        <f t="shared" si="27"/>
        <v>9.815042430755111E-2</v>
      </c>
      <c r="BS9" s="19">
        <f t="shared" si="44"/>
        <v>0.84652716735824662</v>
      </c>
      <c r="BT9" s="19">
        <f t="shared" si="28"/>
        <v>0.55485925619877152</v>
      </c>
      <c r="BU9" s="19">
        <f t="shared" si="29"/>
        <v>-0.54737627347880613</v>
      </c>
      <c r="BV9" s="19">
        <f t="shared" si="30"/>
        <v>1.2680843568583002</v>
      </c>
      <c r="BW9" s="19">
        <f t="shared" si="31"/>
        <v>-0.42904017222001894</v>
      </c>
      <c r="BY9" s="19">
        <f t="shared" si="45"/>
        <v>9.5736637120769466</v>
      </c>
      <c r="BZ9" s="19">
        <f t="shared" si="32"/>
        <v>0.45981145432221648</v>
      </c>
      <c r="CA9" s="19">
        <f t="shared" si="33"/>
        <v>4.7426749396542105</v>
      </c>
      <c r="CB9" s="19">
        <f t="shared" si="34"/>
        <v>5.4944669868012443</v>
      </c>
      <c r="CC9" s="19">
        <f t="shared" si="35"/>
        <v>-1.1232896687007246</v>
      </c>
      <c r="CE9" s="19">
        <f t="shared" si="46"/>
        <v>3.5023048611924308</v>
      </c>
      <c r="CF9" s="19">
        <f t="shared" si="36"/>
        <v>0.40815551864212296</v>
      </c>
      <c r="CG9" s="19">
        <f t="shared" si="37"/>
        <v>3.5660114444610915</v>
      </c>
      <c r="CH9" s="19">
        <f t="shared" si="38"/>
        <v>0.48138792290422877</v>
      </c>
      <c r="CI9" s="19">
        <f t="shared" si="39"/>
        <v>-0.95325002481501209</v>
      </c>
      <c r="CN9" s="22"/>
      <c r="CO9" s="22"/>
      <c r="CP9" s="22"/>
      <c r="CQ9" s="22"/>
      <c r="CR9" s="22"/>
      <c r="CS9" s="22"/>
      <c r="CT9" s="22"/>
      <c r="CU9" s="22"/>
      <c r="CV9" s="22"/>
      <c r="CW9" s="22"/>
      <c r="CX9" s="22"/>
      <c r="CY9" s="22"/>
    </row>
    <row r="10" spans="1:103">
      <c r="A10" s="26">
        <v>2002</v>
      </c>
      <c r="B10" s="59">
        <f t="shared" si="40"/>
        <v>365536</v>
      </c>
      <c r="C10" s="60">
        <f>NFA_in_yen!C10</f>
        <v>36478</v>
      </c>
      <c r="D10" s="60">
        <f>NFA_in_yen!D10</f>
        <v>25277</v>
      </c>
      <c r="E10" s="61">
        <f>NFA_in_yen!E10</f>
        <v>141926</v>
      </c>
      <c r="F10" s="59">
        <f t="shared" si="41"/>
        <v>197989</v>
      </c>
      <c r="G10" s="61">
        <f>NFA_in_yen!G10</f>
        <v>105792</v>
      </c>
      <c r="H10" s="60">
        <f>NFA_in_yen!H10</f>
        <v>56063</v>
      </c>
      <c r="I10" s="59">
        <f t="shared" si="42"/>
        <v>190186</v>
      </c>
      <c r="J10" s="60">
        <f>NFA_in_yen!J10</f>
        <v>9369</v>
      </c>
      <c r="K10" s="60">
        <f>NFA_in_yen!K10</f>
        <v>40757</v>
      </c>
      <c r="L10" s="61">
        <f>NFA_in_yen!L10</f>
        <v>32432</v>
      </c>
      <c r="M10" s="61">
        <f>NFA_in_yen!N10</f>
        <v>107628</v>
      </c>
      <c r="N10" s="30"/>
      <c r="O10" s="19">
        <f t="shared" si="0"/>
        <v>9.9793180425457415E-2</v>
      </c>
      <c r="P10" s="19">
        <f t="shared" si="1"/>
        <v>6.9150507747526915E-2</v>
      </c>
      <c r="Q10" s="19">
        <f t="shared" si="2"/>
        <v>0.54164022148297297</v>
      </c>
      <c r="R10" s="19">
        <f t="shared" si="3"/>
        <v>0.2894160903440427</v>
      </c>
      <c r="S10" s="19">
        <f t="shared" si="4"/>
        <v>4.9262301115749842E-2</v>
      </c>
      <c r="T10" s="19">
        <f t="shared" si="5"/>
        <v>0.21430073717308321</v>
      </c>
      <c r="U10" s="19">
        <f t="shared" si="6"/>
        <v>0.1705277991019318</v>
      </c>
      <c r="V10" s="19">
        <f t="shared" si="7"/>
        <v>0.56590916260923518</v>
      </c>
      <c r="X10" s="9">
        <f>Balance_on_income!C10</f>
        <v>2107</v>
      </c>
      <c r="Y10" s="9">
        <f>Balance_on_income!D10</f>
        <v>1066.4000000000001</v>
      </c>
      <c r="Z10" s="9">
        <f>Balance_on_income!E10</f>
        <v>6509.7</v>
      </c>
      <c r="AA10" s="9">
        <f>Balance_on_income!F10</f>
        <v>1779.7</v>
      </c>
      <c r="AB10" s="9">
        <f>Balance_on_income!H10</f>
        <v>663</v>
      </c>
      <c r="AC10" s="9">
        <f>Balance_on_income!I10</f>
        <v>310.5</v>
      </c>
      <c r="AD10" s="9">
        <f>Balance_on_income!J10</f>
        <v>920.1</v>
      </c>
      <c r="AE10" s="9">
        <f>Balance_on_income!K10</f>
        <v>1292</v>
      </c>
      <c r="AG10" s="23">
        <f>'Stock-flow'!O10</f>
        <v>-7124.6</v>
      </c>
      <c r="AH10" s="23">
        <f>'Stock-flow'!Z10</f>
        <v>-9321.2999999999993</v>
      </c>
      <c r="AI10" s="23">
        <f>'Stock-flow'!AK10</f>
        <v>-3628.2</v>
      </c>
      <c r="AJ10" s="23">
        <f>'Stock-flow'!BE10+'Stock-flow'!AK10</f>
        <v>-6134.1182956396997</v>
      </c>
      <c r="AK10" s="23">
        <f>'Stock-flow'!AV10</f>
        <v>-6446.1</v>
      </c>
      <c r="AL10" s="23">
        <f>'Stock-flow'!BE10</f>
        <v>-2505.9182956396999</v>
      </c>
      <c r="AM10" s="23">
        <f>'Stock-flow'!P10</f>
        <v>1578.4</v>
      </c>
      <c r="AN10" s="23">
        <f>'Stock-flow'!AA10</f>
        <v>-6743.1</v>
      </c>
      <c r="AO10" s="23">
        <f>'Stock-flow'!AL10</f>
        <v>-4833.5</v>
      </c>
      <c r="AP10" s="23">
        <f>'Stock-flow'!AW10</f>
        <v>-933.30000000000018</v>
      </c>
      <c r="AQ10" s="23"/>
      <c r="AR10" s="6">
        <f>yield!M10</f>
        <v>-0.89967826042920995</v>
      </c>
      <c r="AS10" s="23"/>
      <c r="AU10" s="19">
        <f t="shared" si="8"/>
        <v>6.2829649373875807E-2</v>
      </c>
      <c r="AV10" s="19">
        <f t="shared" si="9"/>
        <v>4.4989731656686294E-2</v>
      </c>
      <c r="AW10" s="19">
        <f t="shared" si="10"/>
        <v>4.3149518977069645E-2</v>
      </c>
      <c r="AX10" s="19">
        <f t="shared" si="11"/>
        <v>2.4418617339098336E-2</v>
      </c>
      <c r="AY10" s="19">
        <f t="shared" si="12"/>
        <v>0.10995587489131364</v>
      </c>
      <c r="AZ10" s="19">
        <f t="shared" si="13"/>
        <v>1.5400087795796713E-2</v>
      </c>
      <c r="BA10" s="19">
        <f t="shared" si="14"/>
        <v>3.3390515112905916E-2</v>
      </c>
      <c r="BB10" s="19">
        <f t="shared" si="15"/>
        <v>2.1415852902268773E-2</v>
      </c>
      <c r="BD10" s="19">
        <f t="shared" si="16"/>
        <v>-0.17267556379783644</v>
      </c>
      <c r="BE10" s="19">
        <f t="shared" si="17"/>
        <v>-0.30481852177468194</v>
      </c>
      <c r="BF10" s="19">
        <f t="shared" si="18"/>
        <v>-2.302684625867002E-2</v>
      </c>
      <c r="BG10" s="19">
        <f t="shared" si="19"/>
        <v>-4.6483821328787589E-2</v>
      </c>
      <c r="BH10" s="19">
        <f t="shared" si="20"/>
        <v>0.24923669845204155</v>
      </c>
      <c r="BI10" s="19">
        <f t="shared" si="21"/>
        <v>-0.1282077612478123</v>
      </c>
      <c r="BJ10" s="19">
        <f t="shared" si="22"/>
        <v>-0.11863844151748471</v>
      </c>
      <c r="BK10" s="19">
        <f t="shared" si="23"/>
        <v>1.6631616162077201E-4</v>
      </c>
      <c r="BM10" s="19">
        <f t="shared" si="43"/>
        <v>0.62635031448814937</v>
      </c>
      <c r="BN10" s="19">
        <f t="shared" si="24"/>
        <v>-0.32378337262838336</v>
      </c>
      <c r="BO10" s="19">
        <f t="shared" si="25"/>
        <v>0.4833871864047522</v>
      </c>
      <c r="BP10" s="19">
        <f t="shared" si="26"/>
        <v>0.34111243313107531</v>
      </c>
      <c r="BQ10" s="19">
        <f t="shared" si="27"/>
        <v>0.12563406758070514</v>
      </c>
      <c r="BS10" s="19">
        <f t="shared" si="44"/>
        <v>0.81568546203925518</v>
      </c>
      <c r="BT10" s="19">
        <f t="shared" si="28"/>
        <v>0.61433907234018115</v>
      </c>
      <c r="BU10" s="19">
        <f t="shared" si="29"/>
        <v>-0.50957385590922843</v>
      </c>
      <c r="BV10" s="19">
        <f t="shared" si="30"/>
        <v>1.2142733688191596</v>
      </c>
      <c r="BW10" s="19">
        <f t="shared" si="31"/>
        <v>-0.50335312321085712</v>
      </c>
      <c r="BY10" s="19">
        <f t="shared" si="45"/>
        <v>-4.3937958288093792</v>
      </c>
      <c r="BZ10" s="19">
        <f t="shared" si="32"/>
        <v>-2.8987718351003546</v>
      </c>
      <c r="CA10" s="19">
        <f t="shared" si="33"/>
        <v>-2.8851776324596958</v>
      </c>
      <c r="CB10" s="19">
        <f t="shared" si="34"/>
        <v>3.3419705892362259</v>
      </c>
      <c r="CC10" s="19">
        <f t="shared" si="35"/>
        <v>-1.951816950485554</v>
      </c>
      <c r="CE10" s="19">
        <f t="shared" si="46"/>
        <v>2.1873230900806369</v>
      </c>
      <c r="CF10" s="19">
        <f t="shared" si="36"/>
        <v>0.27221317665817885</v>
      </c>
      <c r="CG10" s="19">
        <f t="shared" si="37"/>
        <v>3.6539084691822268</v>
      </c>
      <c r="CH10" s="19">
        <f t="shared" si="38"/>
        <v>-2.2474563576816666</v>
      </c>
      <c r="CI10" s="19">
        <f t="shared" si="39"/>
        <v>0.5086578019218978</v>
      </c>
      <c r="CN10" s="22"/>
      <c r="CO10" s="22"/>
      <c r="CP10" s="22"/>
      <c r="CQ10" s="22"/>
      <c r="CR10" s="22"/>
      <c r="CS10" s="22"/>
      <c r="CT10" s="22"/>
      <c r="CU10" s="22"/>
      <c r="CV10" s="22"/>
      <c r="CW10" s="22"/>
      <c r="CX10" s="22"/>
      <c r="CY10" s="22"/>
    </row>
    <row r="11" spans="1:103">
      <c r="A11" s="26">
        <v>2003</v>
      </c>
      <c r="B11" s="59">
        <f t="shared" si="40"/>
        <v>385013</v>
      </c>
      <c r="C11" s="60">
        <f>NFA_in_yen!C11</f>
        <v>35932</v>
      </c>
      <c r="D11" s="60">
        <f>NFA_in_yen!D11</f>
        <v>29394</v>
      </c>
      <c r="E11" s="61">
        <f>NFA_in_yen!E11</f>
        <v>154959</v>
      </c>
      <c r="F11" s="59">
        <f t="shared" si="41"/>
        <v>227042</v>
      </c>
      <c r="G11" s="61">
        <f>NFA_in_yen!G11</f>
        <v>92645</v>
      </c>
      <c r="H11" s="60">
        <f>NFA_in_yen!H11</f>
        <v>72083</v>
      </c>
      <c r="I11" s="59">
        <f t="shared" si="42"/>
        <v>211993</v>
      </c>
      <c r="J11" s="60">
        <f>NFA_in_yen!J11</f>
        <v>9610</v>
      </c>
      <c r="K11" s="60">
        <f>NFA_in_yen!K11</f>
        <v>60085</v>
      </c>
      <c r="L11" s="61">
        <f>NFA_in_yen!L11</f>
        <v>32788</v>
      </c>
      <c r="M11" s="61">
        <f>NFA_in_yen!N11</f>
        <v>109510</v>
      </c>
      <c r="N11" s="30"/>
      <c r="O11" s="19">
        <f t="shared" si="0"/>
        <v>9.3326718838065204E-2</v>
      </c>
      <c r="P11" s="19">
        <f t="shared" si="1"/>
        <v>7.6345474048928219E-2</v>
      </c>
      <c r="Q11" s="19">
        <f t="shared" si="2"/>
        <v>0.58969956858599581</v>
      </c>
      <c r="R11" s="19">
        <f t="shared" si="3"/>
        <v>0.24062823852701076</v>
      </c>
      <c r="S11" s="19">
        <f t="shared" si="4"/>
        <v>4.5331685480180947E-2</v>
      </c>
      <c r="T11" s="19">
        <f t="shared" si="5"/>
        <v>0.28342916983107935</v>
      </c>
      <c r="U11" s="19">
        <f t="shared" si="6"/>
        <v>0.15466548423768708</v>
      </c>
      <c r="V11" s="19">
        <f t="shared" si="7"/>
        <v>0.51657366045105257</v>
      </c>
      <c r="X11" s="9">
        <f>Balance_on_income!C11</f>
        <v>1527.9</v>
      </c>
      <c r="Y11" s="9">
        <f>Balance_on_income!D11</f>
        <v>1195.3</v>
      </c>
      <c r="Z11" s="9">
        <f>Balance_on_income!E11</f>
        <v>6788.7</v>
      </c>
      <c r="AA11" s="9">
        <f>Balance_on_income!F11</f>
        <v>1528.1</v>
      </c>
      <c r="AB11" s="9">
        <f>Balance_on_income!H11</f>
        <v>584.9</v>
      </c>
      <c r="AC11" s="9">
        <f>Balance_on_income!I11</f>
        <v>390.1</v>
      </c>
      <c r="AD11" s="9">
        <f>Balance_on_income!J11</f>
        <v>773.4</v>
      </c>
      <c r="AE11" s="9">
        <f>Balance_on_income!K11</f>
        <v>996.9</v>
      </c>
      <c r="AG11" s="23">
        <f>'Stock-flow'!O11</f>
        <v>-3884.8</v>
      </c>
      <c r="AH11" s="23">
        <f>'Stock-flow'!Z11</f>
        <v>3617.5</v>
      </c>
      <c r="AI11" s="23">
        <f>'Stock-flow'!AK11</f>
        <v>-7010.0999999999985</v>
      </c>
      <c r="AJ11" s="23">
        <f>'Stock-flow'!BE11+'Stock-flow'!AK11</f>
        <v>-12518.879999999997</v>
      </c>
      <c r="AK11" s="23">
        <f>'Stock-flow'!AV11</f>
        <v>4488.4000000000015</v>
      </c>
      <c r="AL11" s="23">
        <f>'Stock-flow'!BE11</f>
        <v>-5508.7799999999988</v>
      </c>
      <c r="AM11" s="23">
        <f>'Stock-flow'!P11</f>
        <v>-492.20000000000005</v>
      </c>
      <c r="AN11" s="23">
        <f>'Stock-flow'!AA11</f>
        <v>9329.1</v>
      </c>
      <c r="AO11" s="23">
        <f>'Stock-flow'!AL11</f>
        <v>1285.7</v>
      </c>
      <c r="AP11" s="23">
        <f>'Stock-flow'!AW11</f>
        <v>-2155.4</v>
      </c>
      <c r="AQ11" s="23"/>
      <c r="AR11" s="6">
        <f>yield!M11</f>
        <v>-0.247839455387176</v>
      </c>
      <c r="AS11" s="23"/>
      <c r="AU11" s="19">
        <f t="shared" si="8"/>
        <v>4.4474139057375517E-2</v>
      </c>
      <c r="AV11" s="19">
        <f t="shared" si="9"/>
        <v>4.989009030544489E-2</v>
      </c>
      <c r="AW11" s="19">
        <f t="shared" si="10"/>
        <v>3.6858011789729472E-2</v>
      </c>
      <c r="AX11" s="19">
        <f t="shared" si="11"/>
        <v>1.6964821502798877E-2</v>
      </c>
      <c r="AY11" s="19">
        <f t="shared" si="12"/>
        <v>6.5068949160801193E-2</v>
      </c>
      <c r="AZ11" s="19">
        <f t="shared" si="13"/>
        <v>1.2079694778252659E-2</v>
      </c>
      <c r="BA11" s="19">
        <f t="shared" si="14"/>
        <v>2.6390618877544014E-2</v>
      </c>
      <c r="BB11" s="19">
        <f t="shared" si="15"/>
        <v>1.1770024902497234E-2</v>
      </c>
      <c r="BD11" s="19">
        <f t="shared" si="16"/>
        <v>-0.10427711199774636</v>
      </c>
      <c r="BE11" s="19">
        <f t="shared" si="17"/>
        <v>0.14595442082216792</v>
      </c>
      <c r="BF11" s="19">
        <f t="shared" si="18"/>
        <v>-6.0902725884690923E-2</v>
      </c>
      <c r="BG11" s="19">
        <f t="shared" si="19"/>
        <v>4.5016611997727107E-2</v>
      </c>
      <c r="BH11" s="19">
        <f t="shared" si="20"/>
        <v>-5.0180929292980792E-2</v>
      </c>
      <c r="BI11" s="19">
        <f t="shared" si="21"/>
        <v>0.23194890528452916</v>
      </c>
      <c r="BJ11" s="19">
        <f t="shared" si="22"/>
        <v>4.2225992462893602E-2</v>
      </c>
      <c r="BK11" s="19">
        <f t="shared" si="23"/>
        <v>-1.759159153627643E-2</v>
      </c>
      <c r="BM11" s="19">
        <f t="shared" si="43"/>
        <v>0.97727087765284404</v>
      </c>
      <c r="BN11" s="19">
        <f t="shared" si="24"/>
        <v>-0.15348846686079173</v>
      </c>
      <c r="BO11" s="19">
        <f t="shared" si="25"/>
        <v>0.53587018415616527</v>
      </c>
      <c r="BP11" s="19">
        <f t="shared" si="26"/>
        <v>0.37272712454777901</v>
      </c>
      <c r="BQ11" s="19">
        <f t="shared" si="27"/>
        <v>0.22216203580969154</v>
      </c>
      <c r="BS11" s="19">
        <f t="shared" si="44"/>
        <v>0.60338733115805732</v>
      </c>
      <c r="BT11" s="19">
        <f t="shared" si="28"/>
        <v>0.27676542849826685</v>
      </c>
      <c r="BU11" s="19">
        <f t="shared" si="29"/>
        <v>-0.44974642611755572</v>
      </c>
      <c r="BV11" s="19">
        <f t="shared" si="30"/>
        <v>1.1736176269607834</v>
      </c>
      <c r="BW11" s="19">
        <f t="shared" si="31"/>
        <v>-0.39724929818343718</v>
      </c>
      <c r="BY11" s="19">
        <f t="shared" si="45"/>
        <v>-2.6166586963073937</v>
      </c>
      <c r="BZ11" s="19">
        <f t="shared" si="32"/>
        <v>-0.40316662812999804</v>
      </c>
      <c r="CA11" s="19">
        <f t="shared" si="33"/>
        <v>-1.218762183858118</v>
      </c>
      <c r="CB11" s="19">
        <f t="shared" si="34"/>
        <v>-3.6722487605528715</v>
      </c>
      <c r="CC11" s="19">
        <f t="shared" si="35"/>
        <v>2.6775188762335937</v>
      </c>
      <c r="CE11" s="19">
        <f t="shared" si="46"/>
        <v>-3.8585825537296938</v>
      </c>
      <c r="CF11" s="19">
        <f t="shared" si="36"/>
        <v>-0.39024503214377815</v>
      </c>
      <c r="CG11" s="19">
        <f t="shared" si="37"/>
        <v>-2.7426377242533948</v>
      </c>
      <c r="CH11" s="19">
        <f t="shared" si="38"/>
        <v>-0.34655838911640774</v>
      </c>
      <c r="CI11" s="19">
        <f t="shared" si="39"/>
        <v>-0.37914140821611325</v>
      </c>
      <c r="CN11" s="22"/>
      <c r="CO11" s="25"/>
      <c r="CP11" s="22"/>
      <c r="CQ11" s="22"/>
      <c r="CR11" s="22"/>
      <c r="CS11" s="22"/>
      <c r="CT11" s="22"/>
      <c r="CU11" s="22"/>
      <c r="CV11" s="22"/>
      <c r="CW11" s="22"/>
      <c r="CX11" s="22"/>
      <c r="CY11" s="22"/>
    </row>
    <row r="12" spans="1:103">
      <c r="A12" s="26">
        <v>2004</v>
      </c>
      <c r="B12" s="59">
        <f t="shared" si="40"/>
        <v>433266</v>
      </c>
      <c r="C12" s="60">
        <f>NFA_in_yen!C12</f>
        <v>38581</v>
      </c>
      <c r="D12" s="60">
        <f>NFA_in_yen!D12</f>
        <v>37972</v>
      </c>
      <c r="E12" s="61">
        <f>NFA_in_yen!E12</f>
        <v>171275</v>
      </c>
      <c r="F12" s="59">
        <f t="shared" si="41"/>
        <v>258995</v>
      </c>
      <c r="G12" s="61">
        <f>NFA_in_yen!G12</f>
        <v>97718</v>
      </c>
      <c r="H12" s="60">
        <f>NFA_in_yen!H12</f>
        <v>87720</v>
      </c>
      <c r="I12" s="59">
        <f t="shared" si="42"/>
        <v>246946</v>
      </c>
      <c r="J12" s="60">
        <f>NFA_in_yen!J12</f>
        <v>10098</v>
      </c>
      <c r="K12" s="60">
        <f>NFA_in_yen!K12</f>
        <v>77393</v>
      </c>
      <c r="L12" s="61">
        <f>NFA_in_yen!L12</f>
        <v>42699</v>
      </c>
      <c r="M12" s="61">
        <f>NFA_in_yen!N12</f>
        <v>116756</v>
      </c>
      <c r="N12" s="30"/>
      <c r="O12" s="19">
        <f t="shared" si="0"/>
        <v>8.9046913443473527E-2</v>
      </c>
      <c r="P12" s="19">
        <f t="shared" si="1"/>
        <v>8.7641310419003568E-2</v>
      </c>
      <c r="Q12" s="19">
        <f t="shared" si="2"/>
        <v>0.59777365406009242</v>
      </c>
      <c r="R12" s="19">
        <f t="shared" si="3"/>
        <v>0.22553812207743049</v>
      </c>
      <c r="S12" s="19">
        <f t="shared" si="4"/>
        <v>4.0891530941987317E-2</v>
      </c>
      <c r="T12" s="19">
        <f t="shared" si="5"/>
        <v>0.31340050051428248</v>
      </c>
      <c r="U12" s="19">
        <f t="shared" si="6"/>
        <v>0.17290824714714959</v>
      </c>
      <c r="V12" s="19">
        <f t="shared" si="7"/>
        <v>0.47279972139658061</v>
      </c>
      <c r="X12" s="9">
        <f>Balance_on_income!C12</f>
        <v>2054.5</v>
      </c>
      <c r="Y12" s="9">
        <f>Balance_on_income!D12</f>
        <v>1483.9</v>
      </c>
      <c r="Z12" s="9">
        <f>Balance_on_income!E12</f>
        <v>7311.7</v>
      </c>
      <c r="AA12" s="9">
        <f>Balance_on_income!F12</f>
        <v>1392.6</v>
      </c>
      <c r="AB12" s="9">
        <f>Balance_on_income!H12</f>
        <v>687.1</v>
      </c>
      <c r="AC12" s="9">
        <f>Balance_on_income!I12</f>
        <v>650.1</v>
      </c>
      <c r="AD12" s="9">
        <f>Balance_on_income!J12</f>
        <v>714.6</v>
      </c>
      <c r="AE12" s="9">
        <f>Balance_on_income!K12</f>
        <v>905</v>
      </c>
      <c r="AG12" s="23">
        <f>'Stock-flow'!O12</f>
        <v>-699.5</v>
      </c>
      <c r="AH12" s="23">
        <f>'Stock-flow'!Z12</f>
        <v>5155.7</v>
      </c>
      <c r="AI12" s="23">
        <f>'Stock-flow'!AK12</f>
        <v>828.79999999999927</v>
      </c>
      <c r="AJ12" s="23">
        <f>'Stock-flow'!BE12+'Stock-flow'!AK12</f>
        <v>-801.65999999999985</v>
      </c>
      <c r="AK12" s="23">
        <f>'Stock-flow'!AV12</f>
        <v>-165.19999999999982</v>
      </c>
      <c r="AL12" s="23">
        <f>'Stock-flow'!BE12</f>
        <v>-1630.4599999999991</v>
      </c>
      <c r="AM12" s="23">
        <f>'Stock-flow'!P12</f>
        <v>-357.6</v>
      </c>
      <c r="AN12" s="23">
        <f>'Stock-flow'!AA12</f>
        <v>6761.7999999999993</v>
      </c>
      <c r="AO12" s="23">
        <f>'Stock-flow'!AL12</f>
        <v>-792.29999999999927</v>
      </c>
      <c r="AP12" s="23">
        <f>'Stock-flow'!AW12</f>
        <v>-146.10000000000036</v>
      </c>
      <c r="AQ12" s="23"/>
      <c r="AR12" s="6">
        <f>yield!M12</f>
        <v>-8.2754054945362292E-3</v>
      </c>
      <c r="AS12" s="23"/>
      <c r="AU12" s="19">
        <f t="shared" si="8"/>
        <v>5.7264939248306002E-2</v>
      </c>
      <c r="AV12" s="19">
        <f t="shared" si="9"/>
        <v>5.057003071748567E-2</v>
      </c>
      <c r="AW12" s="19">
        <f t="shared" si="10"/>
        <v>3.2289599827380666E-2</v>
      </c>
      <c r="AX12" s="19">
        <f t="shared" si="11"/>
        <v>1.5115577060414331E-2</v>
      </c>
      <c r="AY12" s="19">
        <f t="shared" si="12"/>
        <v>7.1587117305094816E-2</v>
      </c>
      <c r="AZ12" s="19">
        <f t="shared" si="13"/>
        <v>1.0903328480737162E-2</v>
      </c>
      <c r="BA12" s="19">
        <f t="shared" si="14"/>
        <v>2.1879123626138641E-2</v>
      </c>
      <c r="BB12" s="19">
        <f t="shared" si="15"/>
        <v>8.347530318574492E-3</v>
      </c>
      <c r="BD12" s="19">
        <f t="shared" si="16"/>
        <v>-1.9386177403394655E-2</v>
      </c>
      <c r="BE12" s="19">
        <f t="shared" si="17"/>
        <v>0.1754970185886966</v>
      </c>
      <c r="BF12" s="19">
        <f t="shared" si="18"/>
        <v>-3.4484198738464755E-3</v>
      </c>
      <c r="BG12" s="19">
        <f t="shared" si="19"/>
        <v>-1.7005374081037195E-3</v>
      </c>
      <c r="BH12" s="19">
        <f t="shared" si="20"/>
        <v>-3.7131557025409156E-2</v>
      </c>
      <c r="BI12" s="19">
        <f t="shared" si="21"/>
        <v>0.11262931349888516</v>
      </c>
      <c r="BJ12" s="19">
        <f t="shared" si="22"/>
        <v>-2.4083567370746017E-2</v>
      </c>
      <c r="BK12" s="19">
        <f t="shared" si="23"/>
        <v>-1.2514742470900453E-3</v>
      </c>
      <c r="BM12" s="19">
        <f t="shared" si="43"/>
        <v>1.2579577914077495</v>
      </c>
      <c r="BN12" s="19">
        <f t="shared" si="24"/>
        <v>-9.9294517785806835E-2</v>
      </c>
      <c r="BO12" s="19">
        <f t="shared" si="25"/>
        <v>0.71355368355602478</v>
      </c>
      <c r="BP12" s="19">
        <f t="shared" si="26"/>
        <v>0.38745973337286066</v>
      </c>
      <c r="BQ12" s="19">
        <f t="shared" si="27"/>
        <v>0.25623889226467106</v>
      </c>
      <c r="BS12" s="19">
        <f t="shared" si="44"/>
        <v>0.52724161400875713</v>
      </c>
      <c r="BT12" s="19">
        <f t="shared" si="28"/>
        <v>0.30921293762562307</v>
      </c>
      <c r="BU12" s="19">
        <f t="shared" si="29"/>
        <v>-0.63650652074558389</v>
      </c>
      <c r="BV12" s="19">
        <f t="shared" si="30"/>
        <v>1.1782620503959265</v>
      </c>
      <c r="BW12" s="19">
        <f t="shared" si="31"/>
        <v>-0.32372685326720851</v>
      </c>
      <c r="BY12" s="19">
        <f t="shared" si="45"/>
        <v>2.0049401705461887</v>
      </c>
      <c r="BZ12" s="19">
        <f t="shared" si="32"/>
        <v>0.12302730112050266</v>
      </c>
      <c r="CA12" s="19">
        <f t="shared" si="33"/>
        <v>1.1309103105120124</v>
      </c>
      <c r="CB12" s="19">
        <f t="shared" si="34"/>
        <v>0.76800413282770574</v>
      </c>
      <c r="CC12" s="19">
        <f t="shared" si="35"/>
        <v>-1.7001573914032297E-2</v>
      </c>
      <c r="CE12" s="19">
        <f t="shared" si="46"/>
        <v>-3.6770797504798898</v>
      </c>
      <c r="CF12" s="19">
        <f t="shared" si="36"/>
        <v>-0.13562852746112411</v>
      </c>
      <c r="CG12" s="19">
        <f t="shared" si="37"/>
        <v>-2.9833132850425916</v>
      </c>
      <c r="CH12" s="19">
        <f t="shared" si="38"/>
        <v>-0.59886764306203055</v>
      </c>
      <c r="CI12" s="19">
        <f t="shared" si="39"/>
        <v>4.0729705085856618E-2</v>
      </c>
      <c r="CT12" s="22"/>
      <c r="CU12" s="22"/>
      <c r="CV12" s="22"/>
      <c r="CW12" s="22"/>
      <c r="CX12" s="22"/>
      <c r="CY12" s="22"/>
    </row>
    <row r="13" spans="1:103">
      <c r="A13" s="26">
        <v>2005</v>
      </c>
      <c r="B13" s="59">
        <f t="shared" si="40"/>
        <v>503087</v>
      </c>
      <c r="C13" s="60">
        <f>NFA_in_yen!C13</f>
        <v>45605</v>
      </c>
      <c r="D13" s="60">
        <f>NFA_in_yen!D13</f>
        <v>48200</v>
      </c>
      <c r="E13" s="61">
        <f>NFA_in_yen!E13</f>
        <v>201294</v>
      </c>
      <c r="F13" s="59">
        <f t="shared" si="41"/>
        <v>300738</v>
      </c>
      <c r="G13" s="61">
        <f>NFA_in_yen!G13</f>
        <v>108544</v>
      </c>
      <c r="H13" s="60">
        <f>NFA_in_yen!H13</f>
        <v>99444</v>
      </c>
      <c r="I13" s="59">
        <f t="shared" si="42"/>
        <v>321571</v>
      </c>
      <c r="J13" s="60">
        <f>NFA_in_yen!J13</f>
        <v>11903</v>
      </c>
      <c r="K13" s="60">
        <f>NFA_in_yen!K13</f>
        <v>132842</v>
      </c>
      <c r="L13" s="61">
        <f>NFA_in_yen!L13</f>
        <v>49117</v>
      </c>
      <c r="M13" s="61">
        <f>NFA_in_yen!N13</f>
        <v>127709</v>
      </c>
      <c r="N13" s="30"/>
      <c r="O13" s="19">
        <f t="shared" si="0"/>
        <v>9.0650324894103809E-2</v>
      </c>
      <c r="P13" s="19">
        <f t="shared" si="1"/>
        <v>9.5808478454024848E-2</v>
      </c>
      <c r="Q13" s="19">
        <f t="shared" si="2"/>
        <v>0.59778527372005241</v>
      </c>
      <c r="R13" s="19">
        <f t="shared" si="3"/>
        <v>0.21575592293181894</v>
      </c>
      <c r="S13" s="19">
        <f t="shared" si="4"/>
        <v>3.7015153729658461E-2</v>
      </c>
      <c r="T13" s="19">
        <f t="shared" si="5"/>
        <v>0.41310317161684357</v>
      </c>
      <c r="U13" s="19">
        <f t="shared" si="6"/>
        <v>0.15274076331509992</v>
      </c>
      <c r="V13" s="19">
        <f t="shared" si="7"/>
        <v>0.39714091133839807</v>
      </c>
      <c r="X13" s="9">
        <f>Balance_on_income!C13</f>
        <v>3350.4</v>
      </c>
      <c r="Y13" s="9">
        <f>Balance_on_income!D13</f>
        <v>2080.1999999999998</v>
      </c>
      <c r="Z13" s="9">
        <f>Balance_on_income!E13</f>
        <v>8441.9</v>
      </c>
      <c r="AA13" s="9">
        <f>Balance_on_income!F13</f>
        <v>1687.2</v>
      </c>
      <c r="AB13" s="9">
        <f>Balance_on_income!H13</f>
        <v>1044.0999999999999</v>
      </c>
      <c r="AC13" s="9">
        <f>Balance_on_income!I13</f>
        <v>1104.8</v>
      </c>
      <c r="AD13" s="9">
        <f>Balance_on_income!J13</f>
        <v>769.3</v>
      </c>
      <c r="AE13" s="9">
        <f>Balance_on_income!K13</f>
        <v>1207.2</v>
      </c>
      <c r="AG13" s="23">
        <f>'Stock-flow'!O13</f>
        <v>1978.1000000000004</v>
      </c>
      <c r="AH13" s="23">
        <f>'Stock-flow'!Z13</f>
        <v>7662.7</v>
      </c>
      <c r="AI13" s="23">
        <f>'Stock-flow'!AK13</f>
        <v>10934.3</v>
      </c>
      <c r="AJ13" s="23">
        <f>'Stock-flow'!BE13+'Stock-flow'!AK13</f>
        <v>20202.05</v>
      </c>
      <c r="AK13" s="23">
        <f>'Stock-flow'!AV13</f>
        <v>-1480.8999999999996</v>
      </c>
      <c r="AL13" s="23">
        <f>'Stock-flow'!BE13</f>
        <v>9267.75</v>
      </c>
      <c r="AM13" s="23">
        <f>'Stock-flow'!P13</f>
        <v>1499.1</v>
      </c>
      <c r="AN13" s="23">
        <f>'Stock-flow'!AA13</f>
        <v>40544.800000000003</v>
      </c>
      <c r="AO13" s="23">
        <f>'Stock-flow'!AL13</f>
        <v>742.5</v>
      </c>
      <c r="AP13" s="23">
        <f>'Stock-flow'!AW13</f>
        <v>5491.7</v>
      </c>
      <c r="AQ13" s="23"/>
      <c r="AR13" s="6">
        <f>yield!M13</f>
        <v>-0.27311098237193399</v>
      </c>
      <c r="AS13" s="23"/>
      <c r="AU13" s="19">
        <f t="shared" si="8"/>
        <v>8.9817083011535459E-2</v>
      </c>
      <c r="AV13" s="19">
        <f t="shared" si="9"/>
        <v>5.7671087191129677E-2</v>
      </c>
      <c r="AW13" s="19">
        <f t="shared" si="10"/>
        <v>3.5422690820782865E-2</v>
      </c>
      <c r="AX13" s="19">
        <f t="shared" si="11"/>
        <v>2.0051884077639581E-2</v>
      </c>
      <c r="AY13" s="19">
        <f t="shared" si="12"/>
        <v>0.10641846255246334</v>
      </c>
      <c r="AZ13" s="19">
        <f t="shared" si="13"/>
        <v>1.7052875947640933E-2</v>
      </c>
      <c r="BA13" s="19">
        <f t="shared" si="14"/>
        <v>2.0804745249944689E-2</v>
      </c>
      <c r="BB13" s="19">
        <f t="shared" si="15"/>
        <v>1.3106416345951999E-2</v>
      </c>
      <c r="BD13" s="19">
        <f t="shared" si="16"/>
        <v>5.4150351564058896E-2</v>
      </c>
      <c r="BE13" s="19">
        <f t="shared" si="17"/>
        <v>0.2050899267116677</v>
      </c>
      <c r="BF13" s="19">
        <f t="shared" si="18"/>
        <v>8.0953902697139535E-2</v>
      </c>
      <c r="BG13" s="19">
        <f t="shared" si="19"/>
        <v>-1.2457746947159731E-2</v>
      </c>
      <c r="BH13" s="19">
        <f t="shared" si="20"/>
        <v>0.15160028648703316</v>
      </c>
      <c r="BI13" s="19">
        <f t="shared" si="21"/>
        <v>0.52805529165069198</v>
      </c>
      <c r="BJ13" s="19">
        <f t="shared" si="22"/>
        <v>2.0175377016710572E-2</v>
      </c>
      <c r="BK13" s="19">
        <f t="shared" si="23"/>
        <v>4.9903099047287958E-2</v>
      </c>
      <c r="BM13" s="19">
        <f t="shared" si="43"/>
        <v>1.5124256301850645</v>
      </c>
      <c r="BN13" s="19">
        <f t="shared" si="24"/>
        <v>-0.10785787161003926</v>
      </c>
      <c r="BO13" s="19">
        <f t="shared" si="25"/>
        <v>0.81448004969797427</v>
      </c>
      <c r="BP13" s="19">
        <f t="shared" si="26"/>
        <v>0.56328930421387746</v>
      </c>
      <c r="BQ13" s="19">
        <f t="shared" si="27"/>
        <v>0.24251414788325187</v>
      </c>
      <c r="BS13" s="19">
        <f t="shared" si="44"/>
        <v>0.41352472352614467</v>
      </c>
      <c r="BT13" s="19">
        <f t="shared" si="28"/>
        <v>0.47248988785110935</v>
      </c>
      <c r="BU13" s="19">
        <f t="shared" si="29"/>
        <v>-0.84348106994591632</v>
      </c>
      <c r="BV13" s="19">
        <f t="shared" si="30"/>
        <v>1.194454625293057</v>
      </c>
      <c r="BW13" s="19">
        <f t="shared" si="31"/>
        <v>-0.40993871967210538</v>
      </c>
      <c r="BY13" s="19">
        <f t="shared" si="45"/>
        <v>-6.9446568379121469</v>
      </c>
      <c r="BZ13" s="19">
        <f t="shared" si="32"/>
        <v>-0.63312464746778352</v>
      </c>
      <c r="CA13" s="19">
        <f t="shared" si="33"/>
        <v>-6.4761307411937956</v>
      </c>
      <c r="CB13" s="19">
        <f t="shared" si="34"/>
        <v>2.3420454861983084</v>
      </c>
      <c r="CC13" s="19">
        <f t="shared" si="35"/>
        <v>-2.1774469354488759</v>
      </c>
      <c r="CE13" s="19">
        <f t="shared" si="46"/>
        <v>-6.0949367557673098</v>
      </c>
      <c r="CF13" s="19">
        <f t="shared" si="36"/>
        <v>0.49540003376375907</v>
      </c>
      <c r="CG13" s="19">
        <f t="shared" si="37"/>
        <v>-8.275713535985636</v>
      </c>
      <c r="CH13" s="19">
        <f t="shared" si="38"/>
        <v>2.1483166288218869</v>
      </c>
      <c r="CI13" s="19">
        <f t="shared" si="39"/>
        <v>-0.46293988236732009</v>
      </c>
      <c r="CY13" s="22"/>
    </row>
    <row r="14" spans="1:103">
      <c r="A14" s="26">
        <v>2006</v>
      </c>
      <c r="B14" s="59">
        <f t="shared" si="40"/>
        <v>555366</v>
      </c>
      <c r="C14" s="60">
        <f>NFA_in_yen!C14</f>
        <v>53476</v>
      </c>
      <c r="D14" s="60">
        <f>NFA_in_yen!D14</f>
        <v>60714</v>
      </c>
      <c r="E14" s="61">
        <f>NFA_in_yen!E14</f>
        <v>218043</v>
      </c>
      <c r="F14" s="59">
        <f t="shared" si="41"/>
        <v>324478</v>
      </c>
      <c r="G14" s="61">
        <f>NFA_in_yen!G14</f>
        <v>116698</v>
      </c>
      <c r="H14" s="60">
        <f>NFA_in_yen!H14</f>
        <v>106435</v>
      </c>
      <c r="I14" s="59">
        <f t="shared" si="42"/>
        <v>339437</v>
      </c>
      <c r="J14" s="60">
        <f>NFA_in_yen!J14</f>
        <v>12803</v>
      </c>
      <c r="K14" s="60">
        <f>NFA_in_yen!K14</f>
        <v>149277</v>
      </c>
      <c r="L14" s="61">
        <f>NFA_in_yen!L14</f>
        <v>60419</v>
      </c>
      <c r="M14" s="61">
        <f>NFA_in_yen!N14</f>
        <v>116938</v>
      </c>
      <c r="N14" s="30"/>
      <c r="O14" s="19">
        <f t="shared" si="0"/>
        <v>9.6289654029955027E-2</v>
      </c>
      <c r="P14" s="19">
        <f t="shared" si="1"/>
        <v>0.10932250083728569</v>
      </c>
      <c r="Q14" s="19">
        <f t="shared" si="2"/>
        <v>0.58425974942650427</v>
      </c>
      <c r="R14" s="19">
        <f t="shared" si="3"/>
        <v>0.21012809570625499</v>
      </c>
      <c r="S14" s="19">
        <f t="shared" si="4"/>
        <v>3.7718339485677752E-2</v>
      </c>
      <c r="T14" s="19">
        <f t="shared" si="5"/>
        <v>0.43977822099535407</v>
      </c>
      <c r="U14" s="19">
        <f t="shared" si="6"/>
        <v>0.1779976844009345</v>
      </c>
      <c r="V14" s="19">
        <f t="shared" si="7"/>
        <v>0.34450575511803366</v>
      </c>
      <c r="X14" s="9">
        <f>Balance_on_income!C14</f>
        <v>4082.7</v>
      </c>
      <c r="Y14" s="9">
        <f>Balance_on_income!D14</f>
        <v>2705.9</v>
      </c>
      <c r="Z14" s="9">
        <f>Balance_on_income!E14</f>
        <v>10303.4</v>
      </c>
      <c r="AA14" s="9">
        <f>Balance_on_income!F14</f>
        <v>2238.9</v>
      </c>
      <c r="AB14" s="9">
        <f>Balance_on_income!H14</f>
        <v>1048.8</v>
      </c>
      <c r="AC14" s="9">
        <f>Balance_on_income!I14</f>
        <v>1609</v>
      </c>
      <c r="AD14" s="9">
        <f>Balance_on_income!J14</f>
        <v>844.7</v>
      </c>
      <c r="AE14" s="9">
        <f>Balance_on_income!K14</f>
        <v>2014.2</v>
      </c>
      <c r="AG14" s="23">
        <f>'Stock-flow'!O14</f>
        <v>2025.3000000000002</v>
      </c>
      <c r="AH14" s="23">
        <f>'Stock-flow'!Z14</f>
        <v>9617.6</v>
      </c>
      <c r="AI14" s="23">
        <f>'Stock-flow'!AK14</f>
        <v>11373.2</v>
      </c>
      <c r="AJ14" s="23">
        <f>'Stock-flow'!BE14+'Stock-flow'!AK14</f>
        <v>14644.623500000002</v>
      </c>
      <c r="AK14" s="23">
        <f>'Stock-flow'!AV14</f>
        <v>-1895</v>
      </c>
      <c r="AL14" s="23">
        <f>'Stock-flow'!BE14</f>
        <v>3271.4234999999999</v>
      </c>
      <c r="AM14" s="23">
        <f>'Stock-flow'!P14</f>
        <v>1656.7</v>
      </c>
      <c r="AN14" s="23">
        <f>'Stock-flow'!AA14</f>
        <v>8095</v>
      </c>
      <c r="AO14" s="23">
        <f>'Stock-flow'!AL14</f>
        <v>-3426.2000000000007</v>
      </c>
      <c r="AP14" s="23">
        <f>'Stock-flow'!AW14</f>
        <v>-429.5</v>
      </c>
      <c r="AQ14" s="23"/>
      <c r="AR14" s="6">
        <f>yield!M14</f>
        <v>0.24066390041427599</v>
      </c>
      <c r="AS14" s="23"/>
      <c r="AU14" s="19">
        <f t="shared" si="8"/>
        <v>8.6907285143488222E-2</v>
      </c>
      <c r="AV14" s="19">
        <f t="shared" si="9"/>
        <v>5.3603361205404765E-2</v>
      </c>
      <c r="AW14" s="19">
        <f t="shared" si="10"/>
        <v>3.1777270693580162E-2</v>
      </c>
      <c r="AX14" s="19">
        <f t="shared" si="11"/>
        <v>1.8176275575785494E-2</v>
      </c>
      <c r="AY14" s="19">
        <f t="shared" si="12"/>
        <v>8.5499834371222327E-2</v>
      </c>
      <c r="AZ14" s="19">
        <f t="shared" si="13"/>
        <v>9.6821926642278733E-3</v>
      </c>
      <c r="BA14" s="19">
        <f t="shared" si="14"/>
        <v>1.4755561273188889E-2</v>
      </c>
      <c r="BB14" s="19">
        <f t="shared" si="15"/>
        <v>1.3333066804451565E-2</v>
      </c>
      <c r="BD14" s="19">
        <f t="shared" si="16"/>
        <v>4.1902121924941138E-2</v>
      </c>
      <c r="BE14" s="19">
        <f t="shared" si="17"/>
        <v>0.19665535226426822</v>
      </c>
      <c r="BF14" s="19">
        <f t="shared" si="18"/>
        <v>4.6177848026053514E-2</v>
      </c>
      <c r="BG14" s="19">
        <f t="shared" si="19"/>
        <v>-1.9817303808783104E-2</v>
      </c>
      <c r="BH14" s="19">
        <f t="shared" si="20"/>
        <v>0.13644837815002231</v>
      </c>
      <c r="BI14" s="19">
        <f t="shared" si="21"/>
        <v>5.8389890648030018E-2</v>
      </c>
      <c r="BJ14" s="19">
        <f t="shared" si="22"/>
        <v>-7.1989275804846264E-2</v>
      </c>
      <c r="BK14" s="19">
        <f t="shared" si="23"/>
        <v>-5.7559012085950378E-3</v>
      </c>
      <c r="BM14" s="19">
        <f t="shared" si="43"/>
        <v>1.9137650335161123</v>
      </c>
      <c r="BN14" s="19">
        <f t="shared" si="24"/>
        <v>8.9841438240354631E-3</v>
      </c>
      <c r="BO14" s="19">
        <f t="shared" si="25"/>
        <v>1.1175997177665522</v>
      </c>
      <c r="BP14" s="19">
        <f t="shared" si="26"/>
        <v>0.63876180574250907</v>
      </c>
      <c r="BQ14" s="19">
        <f t="shared" si="27"/>
        <v>0.14841936618301563</v>
      </c>
      <c r="BS14" s="19">
        <f t="shared" si="44"/>
        <v>0.20803873432523934</v>
      </c>
      <c r="BT14" s="19">
        <f t="shared" si="28"/>
        <v>0.4623542682570243</v>
      </c>
      <c r="BU14" s="19">
        <f t="shared" si="29"/>
        <v>-1.0040085198352062</v>
      </c>
      <c r="BV14" s="19">
        <f t="shared" si="30"/>
        <v>1.0354590710203329</v>
      </c>
      <c r="BW14" s="19">
        <f t="shared" si="31"/>
        <v>-0.28576608511691159</v>
      </c>
      <c r="BY14" s="19">
        <f t="shared" si="45"/>
        <v>6.9181962591731647</v>
      </c>
      <c r="BZ14" s="19">
        <f t="shared" si="32"/>
        <v>-0.60351465265299242</v>
      </c>
      <c r="CA14" s="19">
        <f t="shared" si="33"/>
        <v>3.518245210946505</v>
      </c>
      <c r="CB14" s="19">
        <f t="shared" si="34"/>
        <v>4.434375157832366</v>
      </c>
      <c r="CC14" s="19">
        <f t="shared" si="35"/>
        <v>-0.43090945695271321</v>
      </c>
      <c r="CE14" s="19">
        <f t="shared" si="46"/>
        <v>-3.9103640618389273</v>
      </c>
      <c r="CF14" s="19">
        <f t="shared" si="36"/>
        <v>0.47829297993925435</v>
      </c>
      <c r="CG14" s="19">
        <f t="shared" si="37"/>
        <v>-4.0462251046247113</v>
      </c>
      <c r="CH14" s="19">
        <f t="shared" si="38"/>
        <v>-0.57436171193328056</v>
      </c>
      <c r="CI14" s="19">
        <f t="shared" si="39"/>
        <v>0.23192977477981025</v>
      </c>
    </row>
    <row r="15" spans="1:103">
      <c r="A15" s="26">
        <v>2007</v>
      </c>
      <c r="B15" s="59">
        <f t="shared" si="40"/>
        <v>606051</v>
      </c>
      <c r="C15" s="60">
        <f>NFA_in_yen!C15</f>
        <v>61858</v>
      </c>
      <c r="D15" s="60">
        <f>NFA_in_yen!D15</f>
        <v>65376</v>
      </c>
      <c r="E15" s="61">
        <f>NFA_in_yen!E15</f>
        <v>222311</v>
      </c>
      <c r="F15" s="59">
        <f t="shared" si="41"/>
        <v>332590</v>
      </c>
      <c r="G15" s="61">
        <f>NFA_in_yen!G15</f>
        <v>146227</v>
      </c>
      <c r="H15" s="60">
        <f>NFA_in_yen!H15</f>
        <v>110279</v>
      </c>
      <c r="I15" s="59">
        <f t="shared" si="42"/>
        <v>355306</v>
      </c>
      <c r="J15" s="60">
        <f>NFA_in_yen!J15</f>
        <v>15145</v>
      </c>
      <c r="K15" s="60">
        <f>NFA_in_yen!K15</f>
        <v>142031</v>
      </c>
      <c r="L15" s="61">
        <f>NFA_in_yen!L15</f>
        <v>79456</v>
      </c>
      <c r="M15" s="61">
        <f>NFA_in_yen!N15</f>
        <v>118674</v>
      </c>
      <c r="N15" s="30"/>
      <c r="O15" s="19">
        <f t="shared" si="0"/>
        <v>0.1020673177669866</v>
      </c>
      <c r="P15" s="19">
        <f t="shared" si="1"/>
        <v>0.1078721097729399</v>
      </c>
      <c r="Q15" s="19">
        <f t="shared" si="2"/>
        <v>0.54878219819784146</v>
      </c>
      <c r="R15" s="19">
        <f t="shared" si="3"/>
        <v>0.24127837426223206</v>
      </c>
      <c r="S15" s="19">
        <f t="shared" si="4"/>
        <v>4.262523008336476E-2</v>
      </c>
      <c r="T15" s="19">
        <f t="shared" si="5"/>
        <v>0.39974275694753253</v>
      </c>
      <c r="U15" s="19">
        <f t="shared" si="6"/>
        <v>0.22362695817126646</v>
      </c>
      <c r="V15" s="19">
        <f t="shared" si="7"/>
        <v>0.33400505479783621</v>
      </c>
      <c r="X15" s="9">
        <f>Balance_on_income!C15</f>
        <v>5309.2</v>
      </c>
      <c r="Y15" s="9">
        <f>Balance_on_income!D15</f>
        <v>3363.7</v>
      </c>
      <c r="Z15" s="9">
        <f>Balance_on_income!E15</f>
        <v>11997.3</v>
      </c>
      <c r="AA15" s="9">
        <f>Balance_on_income!F15</f>
        <v>2942.1</v>
      </c>
      <c r="AB15" s="9">
        <f>Balance_on_income!H15</f>
        <v>1743.7</v>
      </c>
      <c r="AC15" s="9">
        <f>Balance_on_income!I15</f>
        <v>2031.7</v>
      </c>
      <c r="AD15" s="9">
        <f>Balance_on_income!J15</f>
        <v>1077.8</v>
      </c>
      <c r="AE15" s="9">
        <f>Balance_on_income!K15</f>
        <v>2285.1999999999998</v>
      </c>
      <c r="AG15" s="23">
        <f>'Stock-flow'!O15</f>
        <v>-278.60000000000036</v>
      </c>
      <c r="AH15" s="23">
        <f>'Stock-flow'!Z15</f>
        <v>1574</v>
      </c>
      <c r="AI15" s="23">
        <f>'Stock-flow'!AK15</f>
        <v>-7232.2999999999993</v>
      </c>
      <c r="AJ15" s="23">
        <f>'Stock-flow'!BE15+'Stock-flow'!AK15</f>
        <v>-7685.7105999999994</v>
      </c>
      <c r="AK15" s="23">
        <f>'Stock-flow'!AV15</f>
        <v>-1114.2000000000007</v>
      </c>
      <c r="AL15" s="23">
        <f>'Stock-flow'!BE15</f>
        <v>-453.41060000000016</v>
      </c>
      <c r="AM15" s="23">
        <f>'Stock-flow'!P15</f>
        <v>-313.30000000000018</v>
      </c>
      <c r="AN15" s="23">
        <f>'Stock-flow'!AA15</f>
        <v>-12638.6</v>
      </c>
      <c r="AO15" s="23">
        <f>'Stock-flow'!AL15</f>
        <v>1589.7000000000007</v>
      </c>
      <c r="AP15" s="23">
        <f>'Stock-flow'!AW15</f>
        <v>-4271.1000000000004</v>
      </c>
      <c r="AQ15" s="23"/>
      <c r="AR15" s="6">
        <f>yield!M15</f>
        <v>5.7951817204070298E-2</v>
      </c>
      <c r="AS15" s="23"/>
      <c r="AU15" s="19">
        <f t="shared" si="8"/>
        <v>9.8645235982816937E-2</v>
      </c>
      <c r="AV15" s="19">
        <f t="shared" si="9"/>
        <v>5.4791107749485812E-2</v>
      </c>
      <c r="AW15" s="19">
        <f t="shared" si="10"/>
        <v>3.6373558102750669E-2</v>
      </c>
      <c r="AX15" s="19">
        <f t="shared" si="11"/>
        <v>2.4617444555705692E-2</v>
      </c>
      <c r="AY15" s="19">
        <f t="shared" si="12"/>
        <v>0.13553657779895767</v>
      </c>
      <c r="AZ15" s="19">
        <f t="shared" si="13"/>
        <v>1.3023202804470113E-2</v>
      </c>
      <c r="BA15" s="19">
        <f t="shared" si="14"/>
        <v>1.7249244907755479E-2</v>
      </c>
      <c r="BB15" s="19">
        <f t="shared" si="15"/>
        <v>1.8951478612226236E-2</v>
      </c>
      <c r="BD15" s="19">
        <f t="shared" si="16"/>
        <v>-5.7859788403831214E-3</v>
      </c>
      <c r="BE15" s="19">
        <f t="shared" si="17"/>
        <v>2.5330630149021705E-2</v>
      </c>
      <c r="BF15" s="19">
        <f t="shared" si="18"/>
        <v>-2.4251848070291349E-2</v>
      </c>
      <c r="BG15" s="19">
        <f t="shared" si="19"/>
        <v>-1.0121374120902749E-2</v>
      </c>
      <c r="BH15" s="19">
        <f t="shared" si="20"/>
        <v>-2.5035836599665795E-2</v>
      </c>
      <c r="BI15" s="19">
        <f t="shared" si="21"/>
        <v>-8.5195566454022265E-2</v>
      </c>
      <c r="BJ15" s="19">
        <f t="shared" si="22"/>
        <v>2.5716838155994015E-2</v>
      </c>
      <c r="BK15" s="19">
        <f t="shared" si="23"/>
        <v>-3.7082511242309879E-2</v>
      </c>
      <c r="BM15" s="19">
        <f t="shared" si="43"/>
        <v>1.7855619234732687</v>
      </c>
      <c r="BN15" s="19">
        <f t="shared" si="24"/>
        <v>-0.24718673474401898</v>
      </c>
      <c r="BO15" s="19">
        <f t="shared" si="25"/>
        <v>1.1467393377372603</v>
      </c>
      <c r="BP15" s="19">
        <f t="shared" si="26"/>
        <v>0.72888249498646307</v>
      </c>
      <c r="BQ15" s="19">
        <f t="shared" si="27"/>
        <v>0.15712682549356422</v>
      </c>
      <c r="BS15" s="19">
        <f t="shared" si="44"/>
        <v>0.36184653047702697</v>
      </c>
      <c r="BT15" s="19">
        <f t="shared" si="28"/>
        <v>0.68581683377808433</v>
      </c>
      <c r="BU15" s="19">
        <f t="shared" si="29"/>
        <v>-1.1204813415565202</v>
      </c>
      <c r="BV15" s="19">
        <f t="shared" si="30"/>
        <v>1.0892455341753784</v>
      </c>
      <c r="BW15" s="19">
        <f t="shared" si="31"/>
        <v>-0.29273449591991552</v>
      </c>
      <c r="BY15" s="19">
        <f t="shared" si="45"/>
        <v>2.0067102959800729</v>
      </c>
      <c r="BZ15" s="19">
        <f t="shared" si="32"/>
        <v>0.12898174068914028</v>
      </c>
      <c r="CA15" s="19">
        <f t="shared" si="33"/>
        <v>3.0345007168073854</v>
      </c>
      <c r="CB15" s="19">
        <f t="shared" si="34"/>
        <v>-1.9044501267288385</v>
      </c>
      <c r="CC15" s="19">
        <f t="shared" si="35"/>
        <v>0.74767796521238561</v>
      </c>
      <c r="CE15" s="19">
        <f t="shared" si="46"/>
        <v>1.2457876959815535</v>
      </c>
      <c r="CF15" s="19">
        <f t="shared" si="36"/>
        <v>-9.0263712348238351E-2</v>
      </c>
      <c r="CG15" s="19">
        <f t="shared" si="37"/>
        <v>0.98913553194429282</v>
      </c>
      <c r="CH15" s="19">
        <f t="shared" si="38"/>
        <v>2.9758494872977589E-2</v>
      </c>
      <c r="CI15" s="19">
        <f t="shared" si="39"/>
        <v>0.31715738151252154</v>
      </c>
    </row>
    <row r="16" spans="1:103">
      <c r="A16" s="26">
        <v>2008</v>
      </c>
      <c r="B16" s="59">
        <f t="shared" si="40"/>
        <v>512157</v>
      </c>
      <c r="C16" s="60">
        <f>NFA_in_yen!C16</f>
        <v>61740</v>
      </c>
      <c r="D16" s="60">
        <f>NFA_in_yen!D16</f>
        <v>35817</v>
      </c>
      <c r="E16" s="61">
        <f>NFA_in_yen!E16</f>
        <v>179865</v>
      </c>
      <c r="F16" s="59">
        <f t="shared" si="41"/>
        <v>272848</v>
      </c>
      <c r="G16" s="61">
        <f>NFA_in_yen!G16</f>
        <v>141752</v>
      </c>
      <c r="H16" s="60">
        <f>NFA_in_yen!H16</f>
        <v>92983</v>
      </c>
      <c r="I16" s="59">
        <f t="shared" si="42"/>
        <v>285509</v>
      </c>
      <c r="J16" s="60">
        <f>NFA_in_yen!J16</f>
        <v>18456</v>
      </c>
      <c r="K16" s="60">
        <f>NFA_in_yen!K16</f>
        <v>68625</v>
      </c>
      <c r="L16" s="61">
        <f>NFA_in_yen!L16</f>
        <v>71282</v>
      </c>
      <c r="M16" s="61">
        <f>NFA_in_yen!N16</f>
        <v>127146</v>
      </c>
      <c r="N16" s="30"/>
      <c r="O16" s="19">
        <f t="shared" si="0"/>
        <v>0.12054897228779456</v>
      </c>
      <c r="P16" s="19">
        <f t="shared" si="1"/>
        <v>6.9933633631874603E-2</v>
      </c>
      <c r="Q16" s="19">
        <f t="shared" si="2"/>
        <v>0.53274288938743397</v>
      </c>
      <c r="R16" s="19">
        <f t="shared" si="3"/>
        <v>0.27677450469289688</v>
      </c>
      <c r="S16" s="19">
        <f t="shared" si="4"/>
        <v>6.4642445597161563E-2</v>
      </c>
      <c r="T16" s="19">
        <f t="shared" si="5"/>
        <v>0.24036019880283985</v>
      </c>
      <c r="U16" s="19">
        <f t="shared" si="6"/>
        <v>0.2496663852978365</v>
      </c>
      <c r="V16" s="19">
        <f t="shared" si="7"/>
        <v>0.44533097030216212</v>
      </c>
      <c r="X16" s="9">
        <f>Balance_on_income!C16</f>
        <v>5033.8999999999996</v>
      </c>
      <c r="Y16" s="9">
        <f>Balance_on_income!D16</f>
        <v>3298.3</v>
      </c>
      <c r="Z16" s="9">
        <f>Balance_on_income!E16</f>
        <v>11233.3</v>
      </c>
      <c r="AA16" s="9">
        <f>Balance_on_income!F16</f>
        <v>2685</v>
      </c>
      <c r="AB16" s="9">
        <f>Balance_on_income!H16</f>
        <v>1222.4000000000001</v>
      </c>
      <c r="AC16" s="9">
        <f>Balance_on_income!I16</f>
        <v>2128.4</v>
      </c>
      <c r="AD16" s="9">
        <f>Balance_on_income!J16</f>
        <v>1075.4000000000001</v>
      </c>
      <c r="AE16" s="9">
        <f>Balance_on_income!K16</f>
        <v>1698.5</v>
      </c>
      <c r="AG16" s="23">
        <f>'Stock-flow'!O16</f>
        <v>-13349.9</v>
      </c>
      <c r="AH16" s="23">
        <f>'Stock-flow'!Z16</f>
        <v>-36084.1</v>
      </c>
      <c r="AI16" s="23">
        <f>'Stock-flow'!AK16</f>
        <v>-55267.5</v>
      </c>
      <c r="AJ16" s="23">
        <f>'Stock-flow'!BE16+'Stock-flow'!AK16</f>
        <v>-75763.592600000004</v>
      </c>
      <c r="AK16" s="23">
        <f>'Stock-flow'!AV16</f>
        <v>7936.7999999999993</v>
      </c>
      <c r="AL16" s="23">
        <f>'Stock-flow'!BE16</f>
        <v>-20496.0926</v>
      </c>
      <c r="AM16" s="23">
        <f>'Stock-flow'!P16</f>
        <v>786.40000000000009</v>
      </c>
      <c r="AN16" s="23">
        <f>'Stock-flow'!AA16</f>
        <v>-66056.600000000006</v>
      </c>
      <c r="AO16" s="23">
        <f>'Stock-flow'!AL16</f>
        <v>-6083.4</v>
      </c>
      <c r="AP16" s="23">
        <f>'Stock-flow'!AW16</f>
        <v>1677.3000000000002</v>
      </c>
      <c r="AQ16" s="23"/>
      <c r="AR16" s="6">
        <f>yield!M16</f>
        <v>1.3734899884159999</v>
      </c>
      <c r="AS16" s="23"/>
      <c r="AU16" s="19">
        <f t="shared" si="8"/>
        <v>6.6726930489343861E-2</v>
      </c>
      <c r="AV16" s="19">
        <f t="shared" si="9"/>
        <v>3.6218873442744437E-2</v>
      </c>
      <c r="AW16" s="19">
        <f t="shared" si="10"/>
        <v>1.9768796414048051E-2</v>
      </c>
      <c r="AX16" s="19">
        <f t="shared" si="11"/>
        <v>4.5642723287828701E-3</v>
      </c>
      <c r="AY16" s="19">
        <f t="shared" si="12"/>
        <v>6.6070731864264598E-2</v>
      </c>
      <c r="AZ16" s="19">
        <f t="shared" si="13"/>
        <v>1.2336174245222153E-3</v>
      </c>
      <c r="BA16" s="19">
        <f t="shared" si="14"/>
        <v>-1.9765033964203038E-4</v>
      </c>
      <c r="BB16" s="19">
        <f t="shared" si="15"/>
        <v>5.695945695671778E-4</v>
      </c>
      <c r="BD16" s="19">
        <f t="shared" si="16"/>
        <v>-0.22644002312880729</v>
      </c>
      <c r="BE16" s="19">
        <f t="shared" si="17"/>
        <v>-0.55801777930029828</v>
      </c>
      <c r="BF16" s="19">
        <f t="shared" si="18"/>
        <v>-0.23826117554673598</v>
      </c>
      <c r="BG16" s="19">
        <f t="shared" si="19"/>
        <v>3.9993053390190214E-2</v>
      </c>
      <c r="BH16" s="19">
        <f t="shared" si="20"/>
        <v>3.7672401091336738E-2</v>
      </c>
      <c r="BI16" s="19">
        <f t="shared" si="21"/>
        <v>-0.47233324123395626</v>
      </c>
      <c r="BJ16" s="19">
        <f t="shared" si="22"/>
        <v>-8.9074598471036381E-2</v>
      </c>
      <c r="BK16" s="19">
        <f t="shared" si="23"/>
        <v>3.9337429163932569E-4</v>
      </c>
      <c r="BM16" s="19">
        <f t="shared" si="43"/>
        <v>1.7787160666924078</v>
      </c>
      <c r="BN16" s="19">
        <f t="shared" si="24"/>
        <v>4.7473525479308004E-3</v>
      </c>
      <c r="BO16" s="19">
        <f t="shared" si="25"/>
        <v>0.88795180354357384</v>
      </c>
      <c r="BP16" s="19">
        <f t="shared" si="26"/>
        <v>0.7711133146353234</v>
      </c>
      <c r="BQ16" s="19">
        <f t="shared" si="27"/>
        <v>0.11490359596557966</v>
      </c>
      <c r="BS16" s="19">
        <f t="shared" si="44"/>
        <v>0.14250509028482986</v>
      </c>
      <c r="BT16" s="19">
        <f t="shared" si="28"/>
        <v>0.39468851449016007</v>
      </c>
      <c r="BU16" s="19">
        <f t="shared" si="29"/>
        <v>-0.54656413738648191</v>
      </c>
      <c r="BV16" s="19">
        <f t="shared" si="30"/>
        <v>0.31818303497093259</v>
      </c>
      <c r="BW16" s="19">
        <f t="shared" si="31"/>
        <v>-2.3802321789780891E-2</v>
      </c>
      <c r="BY16" s="19">
        <f t="shared" si="45"/>
        <v>-8.7080941954520146</v>
      </c>
      <c r="BZ16" s="19">
        <f t="shared" si="32"/>
        <v>-1.9107549789672742</v>
      </c>
      <c r="CA16" s="19">
        <f t="shared" si="33"/>
        <v>-2.1747372685275721</v>
      </c>
      <c r="CB16" s="19">
        <f t="shared" si="34"/>
        <v>-5.7616539070318007</v>
      </c>
      <c r="CC16" s="19">
        <f t="shared" si="35"/>
        <v>1.1390519590746333</v>
      </c>
      <c r="CE16" s="19">
        <f t="shared" si="46"/>
        <v>8.9664318045846993</v>
      </c>
      <c r="CF16" s="19">
        <f t="shared" si="36"/>
        <v>-0.56103707704900563</v>
      </c>
      <c r="CG16" s="19">
        <f t="shared" si="37"/>
        <v>15.036460959016745</v>
      </c>
      <c r="CH16" s="19">
        <f t="shared" si="38"/>
        <v>-5.3217471085016745</v>
      </c>
      <c r="CI16" s="19">
        <f t="shared" si="39"/>
        <v>-0.18724496888136438</v>
      </c>
    </row>
    <row r="17" spans="1:90">
      <c r="A17" s="26">
        <v>2009</v>
      </c>
      <c r="B17" s="59">
        <f t="shared" si="40"/>
        <v>550575</v>
      </c>
      <c r="C17" s="60">
        <f>NFA_in_yen!C17</f>
        <v>68210</v>
      </c>
      <c r="D17" s="60">
        <f>NFA_in_yen!D17</f>
        <v>54687</v>
      </c>
      <c r="E17" s="61">
        <f>NFA_in_yen!E17</f>
        <v>207302</v>
      </c>
      <c r="F17" s="59">
        <f t="shared" si="41"/>
        <v>304079</v>
      </c>
      <c r="G17" s="61">
        <f>NFA_in_yen!G17</f>
        <v>123599</v>
      </c>
      <c r="H17" s="60">
        <f>NFA_in_yen!H17</f>
        <v>96777</v>
      </c>
      <c r="I17" s="59">
        <f t="shared" si="42"/>
        <v>281366</v>
      </c>
      <c r="J17" s="60">
        <f>NFA_in_yen!J17</f>
        <v>18425</v>
      </c>
      <c r="K17" s="60">
        <f>NFA_in_yen!K17</f>
        <v>76372</v>
      </c>
      <c r="L17" s="61">
        <f>NFA_in_yen!L17</f>
        <v>65124</v>
      </c>
      <c r="M17" s="61">
        <f>NFA_in_yen!N17</f>
        <v>121445</v>
      </c>
      <c r="N17" s="30"/>
      <c r="O17" s="19">
        <f t="shared" si="0"/>
        <v>0.12388866185351678</v>
      </c>
      <c r="P17" s="19">
        <f t="shared" si="1"/>
        <v>9.9327067157063076E-2</v>
      </c>
      <c r="Q17" s="19">
        <f t="shared" si="2"/>
        <v>0.55229351132906512</v>
      </c>
      <c r="R17" s="19">
        <f t="shared" si="3"/>
        <v>0.22449075966035509</v>
      </c>
      <c r="S17" s="19">
        <f t="shared" si="4"/>
        <v>6.5484102556812127E-2</v>
      </c>
      <c r="T17" s="19">
        <f t="shared" si="5"/>
        <v>0.27143293788162037</v>
      </c>
      <c r="U17" s="19">
        <f t="shared" si="6"/>
        <v>0.23145653703716867</v>
      </c>
      <c r="V17" s="19">
        <f t="shared" si="7"/>
        <v>0.43162642252439881</v>
      </c>
      <c r="X17" s="9">
        <f>Balance_on_income!C17</f>
        <v>4287</v>
      </c>
      <c r="Y17" s="9">
        <f>Balance_on_income!D17</f>
        <v>2319.1999999999998</v>
      </c>
      <c r="Z17" s="9">
        <f>Balance_on_income!E17</f>
        <v>8756.2999999999993</v>
      </c>
      <c r="AA17" s="9">
        <f>Balance_on_income!F17</f>
        <v>1514.6</v>
      </c>
      <c r="AB17" s="9">
        <f>Balance_on_income!H17</f>
        <v>826.7</v>
      </c>
      <c r="AC17" s="9">
        <f>Balance_on_income!I17</f>
        <v>1361.6</v>
      </c>
      <c r="AD17" s="9">
        <f>Balance_on_income!J17</f>
        <v>921.5</v>
      </c>
      <c r="AE17" s="9">
        <f>Balance_on_income!K17</f>
        <v>989</v>
      </c>
      <c r="AG17" s="23">
        <f>'Stock-flow'!O17</f>
        <v>-519.60000000000036</v>
      </c>
      <c r="AH17" s="23">
        <f>'Stock-flow'!Z17</f>
        <v>16067.8</v>
      </c>
      <c r="AI17" s="23">
        <f>'Stock-flow'!AK17</f>
        <v>15056.7</v>
      </c>
      <c r="AJ17" s="23">
        <f>'Stock-flow'!BE17+'Stock-flow'!AK17</f>
        <v>16324.2032</v>
      </c>
      <c r="AK17" s="23">
        <f>'Stock-flow'!AV17</f>
        <v>734.70000000000073</v>
      </c>
      <c r="AL17" s="23">
        <f>'Stock-flow'!BE17</f>
        <v>1267.5032000000001</v>
      </c>
      <c r="AM17" s="23">
        <f>'Stock-flow'!P17</f>
        <v>-1148.0999999999999</v>
      </c>
      <c r="AN17" s="23">
        <f>'Stock-flow'!AA17</f>
        <v>6708.1</v>
      </c>
      <c r="AO17" s="23">
        <f>'Stock-flow'!AL17</f>
        <v>203.60000000000036</v>
      </c>
      <c r="AP17" s="23">
        <f>'Stock-flow'!AW17</f>
        <v>1560.1000000000004</v>
      </c>
      <c r="AQ17" s="23"/>
      <c r="AR17" s="6">
        <f>yield!M17</f>
        <v>-1.3467189030362301</v>
      </c>
      <c r="AS17" s="23"/>
      <c r="AU17" s="19">
        <f t="shared" si="8"/>
        <v>8.4035253643349961E-2</v>
      </c>
      <c r="AV17" s="19">
        <f t="shared" si="9"/>
        <v>7.9286328043010279E-2</v>
      </c>
      <c r="AW17" s="19">
        <f t="shared" si="10"/>
        <v>4.6181349163326058E-2</v>
      </c>
      <c r="AX17" s="19">
        <f t="shared" si="11"/>
        <v>2.4481747412527843E-2</v>
      </c>
      <c r="AY17" s="19">
        <f t="shared" si="12"/>
        <v>5.9055522150150308E-2</v>
      </c>
      <c r="AZ17" s="19">
        <f t="shared" si="13"/>
        <v>3.3763048137795071E-2</v>
      </c>
      <c r="BA17" s="19">
        <f t="shared" si="14"/>
        <v>2.675503138148061E-2</v>
      </c>
      <c r="BB17" s="19">
        <f t="shared" si="15"/>
        <v>2.1535673424129653E-2</v>
      </c>
      <c r="BD17" s="19">
        <f t="shared" si="16"/>
        <v>5.1202060088650914E-3</v>
      </c>
      <c r="BE17" s="19">
        <f t="shared" si="17"/>
        <v>0.46838319689025076</v>
      </c>
      <c r="BF17" s="19">
        <f t="shared" si="18"/>
        <v>7.4296683979284017E-2</v>
      </c>
      <c r="BG17" s="19">
        <f t="shared" si="19"/>
        <v>1.89047789159833E-2</v>
      </c>
      <c r="BH17" s="19">
        <f t="shared" si="20"/>
        <v>-4.9405577443895954E-2</v>
      </c>
      <c r="BI17" s="19">
        <f t="shared" si="21"/>
        <v>0.11273551053586428</v>
      </c>
      <c r="BJ17" s="19">
        <f t="shared" si="22"/>
        <v>1.6546281985277522E-2</v>
      </c>
      <c r="BK17" s="19">
        <f t="shared" si="23"/>
        <v>2.6088676296822655E-2</v>
      </c>
      <c r="BM17" s="19">
        <f t="shared" si="43"/>
        <v>1.8039166121330359</v>
      </c>
      <c r="BN17" s="19">
        <f t="shared" si="24"/>
        <v>0.23130159468055683</v>
      </c>
      <c r="BO17" s="19">
        <f t="shared" si="25"/>
        <v>0.70627964933937248</v>
      </c>
      <c r="BP17" s="19">
        <f t="shared" si="26"/>
        <v>0.75996656027496345</v>
      </c>
      <c r="BQ17" s="19">
        <f t="shared" si="27"/>
        <v>0.10636880783814318</v>
      </c>
      <c r="BS17" s="19">
        <f t="shared" si="44"/>
        <v>8.1156660587948737E-2</v>
      </c>
      <c r="BT17" s="19">
        <f t="shared" si="28"/>
        <v>0.39998541380413521</v>
      </c>
      <c r="BU17" s="19">
        <f t="shared" si="29"/>
        <v>-0.96333084386074941</v>
      </c>
      <c r="BV17" s="19">
        <f t="shared" si="30"/>
        <v>1.0323287812786202</v>
      </c>
      <c r="BW17" s="19">
        <f t="shared" si="31"/>
        <v>-0.38782669063405723</v>
      </c>
      <c r="BY17" s="19">
        <f t="shared" si="45"/>
        <v>8.0224954625376714</v>
      </c>
      <c r="BZ17" s="19">
        <f t="shared" si="32"/>
        <v>0.50488535744524476</v>
      </c>
      <c r="CA17" s="19">
        <f t="shared" si="33"/>
        <v>5.5177641797720938</v>
      </c>
      <c r="CB17" s="19">
        <f t="shared" si="34"/>
        <v>2.2592225068456711</v>
      </c>
      <c r="CC17" s="19">
        <f t="shared" si="35"/>
        <v>-0.25937658152533816</v>
      </c>
      <c r="CE17" s="19">
        <f t="shared" si="46"/>
        <v>-4.1691167561601006</v>
      </c>
      <c r="CF17" s="19">
        <f t="shared" si="36"/>
        <v>-0.12379206500685745</v>
      </c>
      <c r="CG17" s="19">
        <f t="shared" si="37"/>
        <v>-4.9519032631611939</v>
      </c>
      <c r="CH17" s="19">
        <f t="shared" si="38"/>
        <v>1.2857754613189185</v>
      </c>
      <c r="CI17" s="19">
        <f t="shared" si="39"/>
        <v>-0.37919688931096712</v>
      </c>
    </row>
    <row r="18" spans="1:90">
      <c r="A18" s="26">
        <v>2010</v>
      </c>
      <c r="B18" s="59">
        <f t="shared" si="40"/>
        <v>555927</v>
      </c>
      <c r="C18" s="60">
        <f>NFA_in_yen!C18</f>
        <v>67691</v>
      </c>
      <c r="D18" s="60">
        <f>NFA_in_yen!D18</f>
        <v>55262</v>
      </c>
      <c r="E18" s="61">
        <f>NFA_in_yen!E18</f>
        <v>213944</v>
      </c>
      <c r="F18" s="59">
        <f t="shared" si="41"/>
        <v>303274</v>
      </c>
      <c r="G18" s="61">
        <f>NFA_in_yen!G18</f>
        <v>129700</v>
      </c>
      <c r="H18" s="60">
        <f>NFA_in_yen!H18</f>
        <v>89330</v>
      </c>
      <c r="I18" s="59">
        <f t="shared" si="42"/>
        <v>299041</v>
      </c>
      <c r="J18" s="60">
        <f>NFA_in_yen!J18</f>
        <v>17502</v>
      </c>
      <c r="K18" s="60">
        <f>NFA_in_yen!K18</f>
        <v>80537</v>
      </c>
      <c r="L18" s="61">
        <f>NFA_in_yen!L18</f>
        <v>71514</v>
      </c>
      <c r="M18" s="61">
        <f>NFA_in_yen!N18</f>
        <v>129488</v>
      </c>
      <c r="N18" s="30"/>
      <c r="O18" s="19">
        <f t="shared" si="0"/>
        <v>0.12176238966626914</v>
      </c>
      <c r="P18" s="19">
        <f t="shared" si="1"/>
        <v>9.9405137724917117E-2</v>
      </c>
      <c r="Q18" s="19">
        <f t="shared" si="2"/>
        <v>0.54552845967186336</v>
      </c>
      <c r="R18" s="19">
        <f t="shared" si="3"/>
        <v>0.23330401293695036</v>
      </c>
      <c r="S18" s="19">
        <f t="shared" si="4"/>
        <v>5.852709160282369E-2</v>
      </c>
      <c r="T18" s="19">
        <f t="shared" si="5"/>
        <v>0.26931758521406762</v>
      </c>
      <c r="U18" s="19">
        <f t="shared" si="6"/>
        <v>0.2391444651402316</v>
      </c>
      <c r="V18" s="19">
        <f t="shared" si="7"/>
        <v>0.43301085804287709</v>
      </c>
      <c r="X18" s="9">
        <f>Balance_on_income!C18</f>
        <v>3357.8</v>
      </c>
      <c r="Y18" s="9">
        <f>Balance_on_income!D18</f>
        <v>3144.5</v>
      </c>
      <c r="Z18" s="9">
        <f>Balance_on_income!E18</f>
        <v>8224.9</v>
      </c>
      <c r="AA18" s="9">
        <f>Balance_on_income!F18</f>
        <v>1209</v>
      </c>
      <c r="AB18" s="9">
        <f>Balance_on_income!H18</f>
        <v>506.6</v>
      </c>
      <c r="AC18" s="9">
        <f>Balance_on_income!I18</f>
        <v>1505.9</v>
      </c>
      <c r="AD18" s="9">
        <f>Balance_on_income!J18</f>
        <v>870.4</v>
      </c>
      <c r="AE18" s="9">
        <f>Balance_on_income!K18</f>
        <v>634</v>
      </c>
      <c r="AG18" s="23">
        <f>'Stock-flow'!O18</f>
        <v>-5457.8</v>
      </c>
      <c r="AH18" s="23">
        <f>'Stock-flow'!Z18</f>
        <v>-1348.3</v>
      </c>
      <c r="AI18" s="23">
        <f>'Stock-flow'!AK18</f>
        <v>-14505.3</v>
      </c>
      <c r="AJ18" s="23">
        <f>'Stock-flow'!BE18+'Stock-flow'!AK18</f>
        <v>-25744.796199999997</v>
      </c>
      <c r="AK18" s="23">
        <f>'Stock-flow'!AV18</f>
        <v>-5799.7999999999993</v>
      </c>
      <c r="AL18" s="23">
        <f>'Stock-flow'!BE18</f>
        <v>-11239.4962</v>
      </c>
      <c r="AM18" s="23">
        <f>'Stock-flow'!P18</f>
        <v>-813.2</v>
      </c>
      <c r="AN18" s="23">
        <f>'Stock-flow'!AA18</f>
        <v>713.5</v>
      </c>
      <c r="AO18" s="23">
        <f>'Stock-flow'!AL18</f>
        <v>20.300000000000182</v>
      </c>
      <c r="AP18" s="23">
        <f>'Stock-flow'!AW18</f>
        <v>-3866.6000000000004</v>
      </c>
      <c r="AQ18" s="23"/>
      <c r="AR18" s="6">
        <f>yield!M18</f>
        <v>-0.71978158351947696</v>
      </c>
      <c r="AS18" s="23"/>
      <c r="AU18" s="19">
        <f t="shared" si="8"/>
        <v>5.6834284562380821E-2</v>
      </c>
      <c r="AV18" s="19">
        <f t="shared" si="9"/>
        <v>6.5166828953864497E-2</v>
      </c>
      <c r="AW18" s="19">
        <f t="shared" si="10"/>
        <v>3.4494665119919388E-2</v>
      </c>
      <c r="AX18" s="19">
        <f t="shared" si="11"/>
        <v>1.7102549373376519E-2</v>
      </c>
      <c r="AY18" s="19">
        <f t="shared" si="12"/>
        <v>3.494459158751706E-2</v>
      </c>
      <c r="AZ18" s="19">
        <f t="shared" si="13"/>
        <v>2.711091466767912E-2</v>
      </c>
      <c r="BA18" s="19">
        <f t="shared" si="14"/>
        <v>2.0712170628339743E-2</v>
      </c>
      <c r="BB18" s="19">
        <f t="shared" si="15"/>
        <v>1.2508318580427336E-2</v>
      </c>
      <c r="BD18" s="19">
        <f t="shared" si="16"/>
        <v>-7.3344766896349611E-2</v>
      </c>
      <c r="BE18" s="19">
        <f t="shared" si="17"/>
        <v>-1.7583601678644034E-2</v>
      </c>
      <c r="BF18" s="19">
        <f t="shared" si="18"/>
        <v>-7.802864789232411E-2</v>
      </c>
      <c r="BG18" s="19">
        <f t="shared" si="19"/>
        <v>-4.0014529243764141E-2</v>
      </c>
      <c r="BH18" s="19">
        <f t="shared" si="20"/>
        <v>-3.7205668928086966E-2</v>
      </c>
      <c r="BI18" s="19">
        <f t="shared" si="21"/>
        <v>1.6660161773948579E-2</v>
      </c>
      <c r="BJ18" s="19">
        <f t="shared" si="22"/>
        <v>7.5639729592775762E-3</v>
      </c>
      <c r="BK18" s="19">
        <f t="shared" si="23"/>
        <v>-2.4819108238297249E-2</v>
      </c>
      <c r="BM18" s="19">
        <f t="shared" si="43"/>
        <v>1.6035653564900123</v>
      </c>
      <c r="BN18" s="19">
        <f t="shared" si="24"/>
        <v>0.20726558353716534</v>
      </c>
      <c r="BO18" s="19">
        <f t="shared" si="25"/>
        <v>0.70548054862488974</v>
      </c>
      <c r="BP18" s="19">
        <f t="shared" si="26"/>
        <v>0.54010153621914492</v>
      </c>
      <c r="BQ18" s="19">
        <f t="shared" si="27"/>
        <v>0.15071768810881228</v>
      </c>
      <c r="BS18" s="19">
        <f t="shared" si="44"/>
        <v>5.288453899543627E-2</v>
      </c>
      <c r="BT18" s="19">
        <f t="shared" si="28"/>
        <v>0.26801524071408117</v>
      </c>
      <c r="BU18" s="19">
        <f t="shared" si="29"/>
        <v>-0.79407707072416145</v>
      </c>
      <c r="BV18" s="19">
        <f t="shared" si="30"/>
        <v>0.88561970708505822</v>
      </c>
      <c r="BW18" s="19">
        <f t="shared" si="31"/>
        <v>-0.30667333807954161</v>
      </c>
      <c r="BY18" s="19">
        <f t="shared" si="45"/>
        <v>-4.8296588170112909</v>
      </c>
      <c r="BZ18" s="19">
        <f t="shared" si="32"/>
        <v>-0.34218804427727989</v>
      </c>
      <c r="CA18" s="19">
        <f t="shared" si="33"/>
        <v>-0.63481089551133607</v>
      </c>
      <c r="CB18" s="19">
        <f t="shared" si="34"/>
        <v>-3.3541610366117767</v>
      </c>
      <c r="CC18" s="19">
        <f t="shared" si="35"/>
        <v>-0.49849884061089783</v>
      </c>
      <c r="CE18" s="19">
        <f t="shared" si="46"/>
        <v>-0.77380173398861152</v>
      </c>
      <c r="CF18" s="19">
        <f t="shared" si="36"/>
        <v>-0.32283247421924244</v>
      </c>
      <c r="CG18" s="19">
        <f t="shared" si="37"/>
        <v>7.9464714429706793E-3</v>
      </c>
      <c r="CH18" s="19">
        <f t="shared" si="38"/>
        <v>-1.1303836549990347</v>
      </c>
      <c r="CI18" s="19">
        <f t="shared" si="39"/>
        <v>0.67146792378669484</v>
      </c>
    </row>
    <row r="19" spans="1:90">
      <c r="A19" s="26">
        <v>2011</v>
      </c>
      <c r="B19" s="59">
        <f t="shared" si="40"/>
        <v>577322</v>
      </c>
      <c r="C19" s="60">
        <f>NFA_in_yen!C19</f>
        <v>74289</v>
      </c>
      <c r="D19" s="60">
        <f>NFA_in_yen!D19</f>
        <v>51750</v>
      </c>
      <c r="E19" s="61">
        <f>NFA_in_yen!E19</f>
        <v>210574</v>
      </c>
      <c r="F19" s="59">
        <f t="shared" si="41"/>
        <v>311091</v>
      </c>
      <c r="G19" s="61">
        <f>NFA_in_yen!G19</f>
        <v>140192</v>
      </c>
      <c r="H19" s="60">
        <f>NFA_in_yen!H19</f>
        <v>100517</v>
      </c>
      <c r="I19" s="59">
        <f t="shared" si="42"/>
        <v>310441</v>
      </c>
      <c r="J19" s="60">
        <f>NFA_in_yen!J19</f>
        <v>17548</v>
      </c>
      <c r="K19" s="60">
        <f>NFA_in_yen!K19</f>
        <v>65841</v>
      </c>
      <c r="L19" s="61">
        <f>NFA_in_yen!L19</f>
        <v>91639</v>
      </c>
      <c r="M19" s="61">
        <f>NFA_in_yen!N19</f>
        <v>135413</v>
      </c>
      <c r="N19" s="30"/>
      <c r="O19" s="19">
        <f t="shared" si="0"/>
        <v>0.1286786230214681</v>
      </c>
      <c r="P19" s="19">
        <f t="shared" si="1"/>
        <v>8.9638018298280678E-2</v>
      </c>
      <c r="Q19" s="19">
        <f t="shared" si="2"/>
        <v>0.53885180194068472</v>
      </c>
      <c r="R19" s="19">
        <f t="shared" si="3"/>
        <v>0.24283155673956647</v>
      </c>
      <c r="S19" s="19">
        <f t="shared" si="4"/>
        <v>5.6526038764209627E-2</v>
      </c>
      <c r="T19" s="19">
        <f t="shared" si="5"/>
        <v>0.21208860942981114</v>
      </c>
      <c r="U19" s="19">
        <f t="shared" si="6"/>
        <v>0.29518974619976096</v>
      </c>
      <c r="V19" s="19">
        <f t="shared" si="7"/>
        <v>0.43619560560621823</v>
      </c>
      <c r="X19" s="9">
        <f>Balance_on_income!C19</f>
        <v>4701.1000000000004</v>
      </c>
      <c r="Y19" s="9">
        <f>Balance_on_income!D19</f>
        <v>4364</v>
      </c>
      <c r="Z19" s="9">
        <f>Balance_on_income!E19</f>
        <v>7816.6</v>
      </c>
      <c r="AA19" s="9">
        <f>Balance_on_income!F19</f>
        <v>1247.0999999999999</v>
      </c>
      <c r="AB19" s="9">
        <f>Balance_on_income!H19</f>
        <v>879.4</v>
      </c>
      <c r="AC19" s="9">
        <f>Balance_on_income!I19</f>
        <v>1742.6</v>
      </c>
      <c r="AD19" s="9">
        <f>Balance_on_income!J19</f>
        <v>899.5</v>
      </c>
      <c r="AE19" s="9">
        <f>Balance_on_income!K19</f>
        <v>563.20000000000005</v>
      </c>
      <c r="AG19" s="23">
        <f>'Stock-flow'!O19</f>
        <v>-1989.2999999999993</v>
      </c>
      <c r="AH19" s="23">
        <f>'Stock-flow'!Z19</f>
        <v>-4476.3999999999996</v>
      </c>
      <c r="AI19" s="23">
        <f>'Stock-flow'!AK19</f>
        <v>-10747.2</v>
      </c>
      <c r="AJ19" s="23">
        <f>'Stock-flow'!BE19+'Stock-flow'!AK19</f>
        <v>-13349.9426</v>
      </c>
      <c r="AK19" s="23">
        <f>'Stock-flow'!AV19</f>
        <v>2849.8999999999996</v>
      </c>
      <c r="AL19" s="23">
        <f>'Stock-flow'!BE19</f>
        <v>-2602.7425999999996</v>
      </c>
      <c r="AM19" s="23">
        <f>'Stock-flow'!P19</f>
        <v>186.1</v>
      </c>
      <c r="AN19" s="23">
        <f>'Stock-flow'!AA19</f>
        <v>-15295.9</v>
      </c>
      <c r="AO19" s="23">
        <f>'Stock-flow'!AL19</f>
        <v>-542.20000000000073</v>
      </c>
      <c r="AP19" s="23">
        <f>'Stock-flow'!AW19</f>
        <v>2683.8</v>
      </c>
      <c r="AQ19" s="23"/>
      <c r="AR19" s="6">
        <f>yield!M19</f>
        <v>-0.28333333333330502</v>
      </c>
      <c r="AS19" s="23"/>
      <c r="AU19" s="19">
        <f t="shared" si="8"/>
        <v>7.2488126175641598E-2</v>
      </c>
      <c r="AV19" s="19">
        <f t="shared" si="9"/>
        <v>8.2035039587421199E-2</v>
      </c>
      <c r="AW19" s="19">
        <f t="shared" si="10"/>
        <v>2.8688670406458394E-2</v>
      </c>
      <c r="AX19" s="19">
        <f t="shared" si="11"/>
        <v>1.2483970581772752E-2</v>
      </c>
      <c r="AY19" s="19">
        <f t="shared" si="12"/>
        <v>5.3229837413294678E-2</v>
      </c>
      <c r="AZ19" s="19">
        <f t="shared" si="13"/>
        <v>2.4540123576434647E-2</v>
      </c>
      <c r="BA19" s="19">
        <f t="shared" si="14"/>
        <v>1.5455079488928769E-2</v>
      </c>
      <c r="BB19" s="19">
        <f t="shared" si="15"/>
        <v>7.2031801294405451E-3</v>
      </c>
      <c r="BD19" s="19">
        <f t="shared" si="16"/>
        <v>-2.6630072624579948E-2</v>
      </c>
      <c r="BE19" s="19">
        <f t="shared" si="17"/>
        <v>-7.8391998348523395E-2</v>
      </c>
      <c r="BF19" s="19">
        <f t="shared" si="18"/>
        <v>-4.1303102293506311E-2</v>
      </c>
      <c r="BG19" s="19">
        <f t="shared" si="19"/>
        <v>2.4876832340822386E-2</v>
      </c>
      <c r="BH19" s="19">
        <f t="shared" si="20"/>
        <v>1.3504667062905762E-2</v>
      </c>
      <c r="BI19" s="19">
        <f t="shared" si="21"/>
        <v>-0.18762214867035654</v>
      </c>
      <c r="BJ19" s="19">
        <f t="shared" si="22"/>
        <v>-4.7618909392258546E-3</v>
      </c>
      <c r="BK19" s="19">
        <f t="shared" si="23"/>
        <v>2.3626520043124488E-2</v>
      </c>
      <c r="BM19" s="19">
        <f t="shared" si="43"/>
        <v>1.9287229288877552</v>
      </c>
      <c r="BN19" s="19">
        <f t="shared" si="24"/>
        <v>0.17360334455469628</v>
      </c>
      <c r="BO19" s="19">
        <f t="shared" si="25"/>
        <v>1.0599840993359595</v>
      </c>
      <c r="BP19" s="19">
        <f t="shared" si="26"/>
        <v>0.51920202455123732</v>
      </c>
      <c r="BQ19" s="19">
        <f t="shared" si="27"/>
        <v>0.17593346044586194</v>
      </c>
      <c r="BS19" s="19">
        <f t="shared" si="44"/>
        <v>-2.8267712317891242E-2</v>
      </c>
      <c r="BT19" s="19">
        <f t="shared" si="28"/>
        <v>0.39749064497378833</v>
      </c>
      <c r="BU19" s="19">
        <f t="shared" si="29"/>
        <v>-0.90542234073631522</v>
      </c>
      <c r="BV19" s="19">
        <f t="shared" si="30"/>
        <v>0.67624692132770103</v>
      </c>
      <c r="BW19" s="19">
        <f t="shared" si="31"/>
        <v>-0.19658293788306544</v>
      </c>
      <c r="BY19" s="19">
        <f t="shared" si="45"/>
        <v>0.25999847711794782</v>
      </c>
      <c r="BZ19" s="19">
        <f t="shared" si="32"/>
        <v>-0.3617935699563436</v>
      </c>
      <c r="CA19" s="19">
        <f t="shared" si="33"/>
        <v>2.0137819226850469</v>
      </c>
      <c r="CB19" s="19">
        <f t="shared" si="34"/>
        <v>-1.4336449594770089</v>
      </c>
      <c r="CC19" s="19">
        <f t="shared" si="35"/>
        <v>4.1655083866253308E-2</v>
      </c>
      <c r="CE19" s="19">
        <f t="shared" si="46"/>
        <v>1.0284548868722199</v>
      </c>
      <c r="CF19" s="19">
        <f t="shared" si="36"/>
        <v>-4.1499446644803581E-2</v>
      </c>
      <c r="CG19" s="19">
        <f t="shared" si="37"/>
        <v>2.25995573933583</v>
      </c>
      <c r="CH19" s="19">
        <f t="shared" si="38"/>
        <v>-0.70567883173585333</v>
      </c>
      <c r="CI19" s="19">
        <f t="shared" si="39"/>
        <v>-0.48432257408295304</v>
      </c>
    </row>
    <row r="20" spans="1:90">
      <c r="A20" s="26">
        <v>2012</v>
      </c>
      <c r="B20" s="59">
        <f t="shared" si="40"/>
        <v>657280</v>
      </c>
      <c r="C20" s="60">
        <f>NFA_in_yen!C20</f>
        <v>89813</v>
      </c>
      <c r="D20" s="60">
        <f>NFA_in_yen!D20</f>
        <v>59475</v>
      </c>
      <c r="E20" s="61">
        <f>NFA_in_yen!E20</f>
        <v>245637</v>
      </c>
      <c r="F20" s="59">
        <f t="shared" si="41"/>
        <v>355101</v>
      </c>
      <c r="G20" s="61">
        <f>NFA_in_yen!G20</f>
        <v>152891</v>
      </c>
      <c r="H20" s="60">
        <f>NFA_in_yen!H20</f>
        <v>109464</v>
      </c>
      <c r="I20" s="59">
        <f t="shared" si="42"/>
        <v>360262</v>
      </c>
      <c r="J20" s="60">
        <f>NFA_in_yen!J20</f>
        <v>17808</v>
      </c>
      <c r="K20" s="60">
        <f>NFA_in_yen!K20</f>
        <v>83556</v>
      </c>
      <c r="L20" s="61">
        <f>NFA_in_yen!L20</f>
        <v>96948</v>
      </c>
      <c r="M20" s="61">
        <f>NFA_in_yen!N20</f>
        <v>161950</v>
      </c>
      <c r="N20" s="30"/>
      <c r="O20" s="19">
        <f t="shared" si="0"/>
        <v>0.13664343962999026</v>
      </c>
      <c r="P20" s="19">
        <f t="shared" si="1"/>
        <v>9.0486550632911389E-2</v>
      </c>
      <c r="Q20" s="19">
        <f t="shared" si="2"/>
        <v>0.5402583373904577</v>
      </c>
      <c r="R20" s="19">
        <f t="shared" si="3"/>
        <v>0.23261167234664071</v>
      </c>
      <c r="S20" s="19">
        <f t="shared" si="4"/>
        <v>4.9430692107410718E-2</v>
      </c>
      <c r="T20" s="19">
        <f t="shared" si="5"/>
        <v>0.23193120562257469</v>
      </c>
      <c r="U20" s="19">
        <f t="shared" si="6"/>
        <v>0.26910415197828247</v>
      </c>
      <c r="V20" s="19">
        <f t="shared" si="7"/>
        <v>0.44953395029173215</v>
      </c>
      <c r="X20" s="9">
        <f>Balance_on_income!C20</f>
        <v>5433.5</v>
      </c>
      <c r="Y20" s="9">
        <f>Balance_on_income!D20</f>
        <v>4613.1000000000004</v>
      </c>
      <c r="Z20" s="9">
        <f>Balance_on_income!E20</f>
        <v>7501.2</v>
      </c>
      <c r="AA20" s="9">
        <f>Balance_on_income!F20</f>
        <v>1203.0999999999999</v>
      </c>
      <c r="AB20" s="9">
        <f>Balance_on_income!H20</f>
        <v>1219.5</v>
      </c>
      <c r="AC20" s="9">
        <f>Balance_on_income!I20</f>
        <v>1783.3</v>
      </c>
      <c r="AD20" s="9">
        <f>Balance_on_income!J20</f>
        <v>934.7</v>
      </c>
      <c r="AE20" s="9">
        <f>Balance_on_income!K20</f>
        <v>535.6</v>
      </c>
      <c r="AG20" s="23">
        <f>'Stock-flow'!O20</f>
        <v>5745.6</v>
      </c>
      <c r="AH20" s="23">
        <f>'Stock-flow'!Z20</f>
        <v>9512.9</v>
      </c>
      <c r="AI20" s="23">
        <f>'Stock-flow'!AK20</f>
        <v>21272.5</v>
      </c>
      <c r="AJ20" s="23">
        <f>'Stock-flow'!BE20+'Stock-flow'!AK20</f>
        <v>33271.008099999999</v>
      </c>
      <c r="AK20" s="23">
        <f>'Stock-flow'!AV20</f>
        <v>3232.3999999999996</v>
      </c>
      <c r="AL20" s="23">
        <f>'Stock-flow'!BE20</f>
        <v>11998.508099999999</v>
      </c>
      <c r="AM20" s="23">
        <f>'Stock-flow'!P20</f>
        <v>121.9</v>
      </c>
      <c r="AN20" s="23">
        <f>'Stock-flow'!AA20</f>
        <v>14811.2</v>
      </c>
      <c r="AO20" s="23">
        <f>'Stock-flow'!AL20</f>
        <v>-568.10000000000036</v>
      </c>
      <c r="AP20" s="23">
        <f>'Stock-flow'!AW20</f>
        <v>11726.1</v>
      </c>
      <c r="AQ20" s="23"/>
      <c r="AR20" s="6">
        <f>yield!M20</f>
        <v>-3.3428046130775199E-2</v>
      </c>
      <c r="AS20" s="23"/>
      <c r="AU20" s="19">
        <f t="shared" si="8"/>
        <v>7.34988838929167E-2</v>
      </c>
      <c r="AV20" s="19">
        <f t="shared" si="9"/>
        <v>8.9506229630545775E-2</v>
      </c>
      <c r="AW20" s="19">
        <f t="shared" si="10"/>
        <v>2.4455013999356456E-2</v>
      </c>
      <c r="AX20" s="19">
        <f t="shared" si="11"/>
        <v>8.9190640301235469E-3</v>
      </c>
      <c r="AY20" s="19">
        <f t="shared" si="12"/>
        <v>6.9852730020721676E-2</v>
      </c>
      <c r="AZ20" s="19">
        <f t="shared" si="13"/>
        <v>2.7428396307733749E-2</v>
      </c>
      <c r="BA20" s="19">
        <f t="shared" si="14"/>
        <v>1.0537608737574145E-2</v>
      </c>
      <c r="BB20" s="19">
        <f t="shared" si="15"/>
        <v>4.2910219636553837E-3</v>
      </c>
      <c r="BD20" s="19">
        <f t="shared" si="16"/>
        <v>7.7701449061632566E-2</v>
      </c>
      <c r="BE20" s="19">
        <f t="shared" si="17"/>
        <v>0.18422001620267814</v>
      </c>
      <c r="BF20" s="19">
        <f t="shared" si="18"/>
        <v>0.10731959485804121</v>
      </c>
      <c r="BG20" s="19">
        <f t="shared" si="19"/>
        <v>2.3399052775393336E-2</v>
      </c>
      <c r="BH20" s="19">
        <f t="shared" si="20"/>
        <v>7.2833757396111309E-3</v>
      </c>
      <c r="BI20" s="19">
        <f t="shared" si="21"/>
        <v>0.22536367111660449</v>
      </c>
      <c r="BJ20" s="19">
        <f t="shared" si="22"/>
        <v>-5.8670063789311167E-3</v>
      </c>
      <c r="BK20" s="19">
        <f t="shared" si="23"/>
        <v>8.6958432156068355E-2</v>
      </c>
      <c r="BM20" s="19">
        <f t="shared" si="43"/>
        <v>1.7078040251061379</v>
      </c>
      <c r="BN20" s="19">
        <f t="shared" si="24"/>
        <v>3.3764234735920932E-2</v>
      </c>
      <c r="BO20" s="19">
        <f t="shared" si="25"/>
        <v>0.93652676525793188</v>
      </c>
      <c r="BP20" s="19">
        <f t="shared" si="26"/>
        <v>0.58038471153174531</v>
      </c>
      <c r="BQ20" s="19">
        <f t="shared" si="27"/>
        <v>0.15712831358053989</v>
      </c>
      <c r="BS20" s="19">
        <f t="shared" si="44"/>
        <v>9.982470048222078E-2</v>
      </c>
      <c r="BT20" s="19">
        <f t="shared" si="28"/>
        <v>0.51715947006588892</v>
      </c>
      <c r="BU20" s="19">
        <f t="shared" si="29"/>
        <v>-0.71593570349433611</v>
      </c>
      <c r="BV20" s="19">
        <f t="shared" si="30"/>
        <v>0.42631871959235501</v>
      </c>
      <c r="BW20" s="19">
        <f t="shared" si="31"/>
        <v>-0.12771778568168704</v>
      </c>
      <c r="BY20" s="19">
        <f t="shared" si="45"/>
        <v>2.5935701153368722</v>
      </c>
      <c r="BZ20" s="19">
        <f t="shared" si="32"/>
        <v>0.65208777266020179</v>
      </c>
      <c r="CA20" s="19">
        <f t="shared" si="33"/>
        <v>-0.62070681247936665</v>
      </c>
      <c r="CB20" s="19">
        <f t="shared" si="34"/>
        <v>4.720116406221984</v>
      </c>
      <c r="CC20" s="19">
        <f t="shared" si="35"/>
        <v>-2.1579272510659466</v>
      </c>
      <c r="CE20" s="19">
        <f>SUM(CF20:CI20)</f>
        <v>-2.0320456869024017</v>
      </c>
      <c r="CF20" s="19">
        <f t="shared" si="36"/>
        <v>0.30659373660300426</v>
      </c>
      <c r="CG20" s="19">
        <f t="shared" si="37"/>
        <v>-2.5076882315039049</v>
      </c>
      <c r="CH20" s="19">
        <f t="shared" si="38"/>
        <v>1.2360073134528962</v>
      </c>
      <c r="CI20" s="19">
        <f t="shared" si="39"/>
        <v>-1.0669585054543973</v>
      </c>
    </row>
    <row r="21" spans="1:90">
      <c r="A21" s="26">
        <v>2013</v>
      </c>
      <c r="B21" s="59">
        <f t="shared" ref="B21:B22" si="47">C21+D21+E21+G21+H21</f>
        <v>788868</v>
      </c>
      <c r="C21" s="60">
        <f>NFA_in_yen!C21</f>
        <v>117726</v>
      </c>
      <c r="D21" s="60">
        <f>NFA_in_yen!D21</f>
        <v>74760</v>
      </c>
      <c r="E21" s="61">
        <f>NFA_in_yen!E21</f>
        <v>284455</v>
      </c>
      <c r="F21" s="59">
        <f t="shared" ref="F21:F22" si="48">E21+H21</f>
        <v>417984</v>
      </c>
      <c r="G21" s="61">
        <f>NFA_in_yen!G21</f>
        <v>178398</v>
      </c>
      <c r="H21" s="60">
        <f>NFA_in_yen!H21</f>
        <v>133529</v>
      </c>
      <c r="I21" s="59">
        <f t="shared" ref="I21:I22" si="49">J21+K21+L21+M21</f>
        <v>463413</v>
      </c>
      <c r="J21" s="60">
        <f>NFA_in_yen!J21</f>
        <v>17976</v>
      </c>
      <c r="K21" s="60">
        <f>NFA_in_yen!K21</f>
        <v>150947</v>
      </c>
      <c r="L21" s="61">
        <f>NFA_in_yen!L21</f>
        <v>100914</v>
      </c>
      <c r="M21" s="61">
        <f>NFA_in_yen!N21</f>
        <v>193576</v>
      </c>
      <c r="N21" s="30"/>
      <c r="O21" s="19">
        <f t="shared" ref="O21:O22" si="50">C21/B21</f>
        <v>0.14923409239568597</v>
      </c>
      <c r="P21" s="19">
        <f t="shared" ref="P21:P22" si="51">D21/B21</f>
        <v>9.4768706551666443E-2</v>
      </c>
      <c r="Q21" s="19">
        <f t="shared" ref="Q21:Q22" si="52">F21/B21</f>
        <v>0.52985290314729461</v>
      </c>
      <c r="R21" s="19">
        <f t="shared" ref="R21:R22" si="53">G21/B21</f>
        <v>0.22614429790535298</v>
      </c>
      <c r="S21" s="19">
        <f t="shared" ref="S21:S22" si="54">J21/I21</f>
        <v>3.8790452576859084E-2</v>
      </c>
      <c r="T21" s="19">
        <f t="shared" ref="T21:T22" si="55">K21/I21</f>
        <v>0.32572888546501716</v>
      </c>
      <c r="U21" s="19">
        <f t="shared" ref="U21:U22" si="56">L21/I21</f>
        <v>0.21776255737322864</v>
      </c>
      <c r="V21" s="19">
        <f t="shared" ref="V21:V22" si="57">M21/I21</f>
        <v>0.41771810458489511</v>
      </c>
      <c r="X21" s="9">
        <f>Balance_on_income!C21</f>
        <v>6658.6</v>
      </c>
      <c r="Y21" s="9">
        <f>Balance_on_income!D21</f>
        <v>5257</v>
      </c>
      <c r="Z21" s="9">
        <f>Balance_on_income!E21</f>
        <v>8512.4</v>
      </c>
      <c r="AA21" s="9">
        <f>Balance_on_income!F21</f>
        <v>1233.4000000000001</v>
      </c>
      <c r="AB21" s="9">
        <f>Balance_on_income!H21</f>
        <v>1271.9000000000001</v>
      </c>
      <c r="AC21" s="9">
        <f>Balance_on_income!I21</f>
        <v>2221.3000000000002</v>
      </c>
      <c r="AD21" s="9">
        <f>Balance_on_income!J21</f>
        <v>1030.3</v>
      </c>
      <c r="AE21" s="9">
        <f>Balance_on_income!K21</f>
        <v>658</v>
      </c>
      <c r="AG21" s="23">
        <f>'Stock-flow'!O21</f>
        <v>14664.5</v>
      </c>
      <c r="AH21" s="23">
        <f>'Stock-flow'!Z21</f>
        <v>21911.4</v>
      </c>
      <c r="AI21" s="23">
        <f>'Stock-flow'!AK21</f>
        <v>39333.9</v>
      </c>
      <c r="AJ21" s="23">
        <f>'Stock-flow'!BE21+'Stock-flow'!AK21</f>
        <v>59548.521800000002</v>
      </c>
      <c r="AK21" s="23">
        <f>'Stock-flow'!AV21</f>
        <v>8583.5999999999985</v>
      </c>
      <c r="AL21" s="23">
        <f>'Stock-flow'!BE21</f>
        <v>20214.621800000001</v>
      </c>
      <c r="AM21" s="23">
        <f>'Stock-flow'!P21</f>
        <v>-57</v>
      </c>
      <c r="AN21" s="23">
        <f>'Stock-flow'!AA21</f>
        <v>50699</v>
      </c>
      <c r="AO21" s="23">
        <f>'Stock-flow'!AL21</f>
        <v>2316.6</v>
      </c>
      <c r="AP21" s="23">
        <f>'Stock-flow'!AW21</f>
        <v>16129.9</v>
      </c>
      <c r="AQ21" s="23"/>
      <c r="AR21" s="6">
        <f>yield!M21</f>
        <v>0.35947166025784699</v>
      </c>
      <c r="AS21" s="23"/>
      <c r="AU21" s="19">
        <f t="shared" ref="AU21" si="58">(1+X21/C20)/(1+AR21/100)-1</f>
        <v>7.0291094579486124E-2</v>
      </c>
      <c r="AV21" s="19">
        <f t="shared" ref="AV21" si="59">(1+Y21/D20)/(1+AR21/100)-1</f>
        <v>8.4491639762677373E-2</v>
      </c>
      <c r="AW21" s="19">
        <f t="shared" ref="AW21" si="60">(1+Z21/F20)/(1+AR21/100)-1</f>
        <v>2.0304067440606755E-2</v>
      </c>
      <c r="AX21" s="19">
        <f t="shared" ref="AX21" si="61">(1+AA21/G20)/(1+AR21/100)-1</f>
        <v>4.4564488455778317E-3</v>
      </c>
      <c r="AY21" s="19">
        <f t="shared" ref="AY21" si="62">(1+AB21/J20)/(1+AR21/100)-1</f>
        <v>6.7585289410330818E-2</v>
      </c>
      <c r="AZ21" s="19">
        <f t="shared" ref="AZ21" si="63">(1+AC21/K20)/(1+AR21/100)-1</f>
        <v>2.2907503453974076E-2</v>
      </c>
      <c r="BA21" s="19">
        <f t="shared" ref="BA21" si="64">(1+AD21/L20)/(1+AR21/100)-1</f>
        <v>7.0074402544035852E-3</v>
      </c>
      <c r="BB21" s="19">
        <f t="shared" ref="BB21" si="65">(1+AE21/M20)/(1+AR21/100)-1</f>
        <v>4.6658854580527986E-4</v>
      </c>
      <c r="BD21" s="19">
        <f t="shared" ref="BD21" si="66">(1+AG21/C20)/(1+AR21/100)-1</f>
        <v>0.15911146735337911</v>
      </c>
      <c r="BE21" s="19">
        <f t="shared" ref="BE21" si="67">(1+AH21/D20)/(1+AR21/100)-1</f>
        <v>0.3635121792989735</v>
      </c>
      <c r="BF21" s="19">
        <f t="shared" ref="BF21" si="68">(1+AJ21/F20)/(1+AR21/100)-1</f>
        <v>0.16351210834045871</v>
      </c>
      <c r="BG21" s="19">
        <f t="shared" ref="BG21" si="69">(1+AK21/G20)/(1+AR21/100)-1</f>
        <v>5.2359024883536831E-2</v>
      </c>
      <c r="BH21" s="19">
        <f t="shared" ref="BH21" si="70">(1+AM21/J20)/(1+AR21/100)-1</f>
        <v>-6.7711847377195378E-3</v>
      </c>
      <c r="BI21" s="19">
        <f t="shared" ref="BI21" si="71">(1+AN21/K20)/(1+AR21/100)-1</f>
        <v>0.60101153657451678</v>
      </c>
      <c r="BJ21" s="19">
        <f t="shared" ref="BJ21" si="72">(1+AO21/L20)/(1+AR21/100)-1</f>
        <v>2.0227854064392314E-2</v>
      </c>
      <c r="BK21" s="19">
        <f t="shared" ref="BK21" si="73">(1+AP21/M20)/(1+AR21/100)-1</f>
        <v>9.5659438905700389E-2</v>
      </c>
      <c r="BM21" s="19">
        <f t="shared" ref="BM21:BM22" si="74">SUM(BN21:BQ21)</f>
        <v>1.6921378207573605</v>
      </c>
      <c r="BN21" s="19">
        <f t="shared" ref="BN21" si="75">(AVERAGE(O20,S20)*(AU21-AY21))*100</f>
        <v>2.5174017375057249E-2</v>
      </c>
      <c r="BO21" s="19">
        <f t="shared" ref="BO21" si="76">(AVERAGE(P20,T20))*(AV21-AZ21)*100</f>
        <v>0.99279095247920646</v>
      </c>
      <c r="BP21" s="19">
        <f t="shared" ref="BP21" si="77">(AVERAGE(Q20,U20))*(AW21-BA21)*100</f>
        <v>0.53808956398167318</v>
      </c>
      <c r="BQ21" s="19">
        <f t="shared" ref="BQ21" si="78">(AVERAGE(R20,V20))*(AX21-BB21)*100</f>
        <v>0.1360832869214236</v>
      </c>
      <c r="BS21" s="19">
        <f t="shared" ref="BS21:BS22" si="79">SUM(BT21:BW21)</f>
        <v>0.15856283219183154</v>
      </c>
      <c r="BT21" s="19">
        <f t="shared" ref="BT21" si="80">(O20-S20)*AVERAGE(AU21,AY21)*100</f>
        <v>0.60122891331150663</v>
      </c>
      <c r="BU21" s="19">
        <f t="shared" ref="BU21" si="81">(P20-T20)*AVERAGE(AV21,AZ21)*100</f>
        <v>-0.75955173792323505</v>
      </c>
      <c r="BV21" s="19">
        <f t="shared" ref="BV21" si="82">(Q20-U20)*AVERAGE(AW21,BA21)*100</f>
        <v>0.37028148107094422</v>
      </c>
      <c r="BW21" s="19">
        <f t="shared" ref="BW21" si="83">(R20-V20)*AVERAGE(AX21,BB21)*100</f>
        <v>-5.3395824267384269E-2</v>
      </c>
      <c r="BY21" s="19">
        <f t="shared" ref="BY21:BY22" si="84">SUM(BZ21:CC21)</f>
        <v>2.0362086708910181</v>
      </c>
      <c r="BZ21" s="19">
        <f t="shared" ref="BZ21" si="85">AVERAGE(O20,S20)*(BD21-BH21)*100</f>
        <v>1.5433235229074271</v>
      </c>
      <c r="CA21" s="19">
        <f t="shared" ref="CA21" si="86">AVERAGE(P20,T20)*(BE21-BI21)*100</f>
        <v>-3.828700494245036</v>
      </c>
      <c r="CB21" s="19">
        <f t="shared" ref="CB21" si="87">AVERAGE(Q20,U20)*(BF21-BJ21)*100</f>
        <v>5.7984450364110316</v>
      </c>
      <c r="CC21" s="19">
        <f t="shared" ref="CC21" si="88">AVERAGE(R20,V20)*(BG21-BK21)*100</f>
        <v>-1.4768593941824046</v>
      </c>
      <c r="CE21" s="19">
        <f>SUM(CF21:CI21)</f>
        <v>-5.2713676062669608</v>
      </c>
      <c r="CF21" s="19">
        <f t="shared" ref="CF21" si="89">(O20-S20)*AVERAGE(BD21,BH21)*100</f>
        <v>0.66430073026389658</v>
      </c>
      <c r="CG21" s="19">
        <f t="shared" ref="CG21" si="90">(P20-T20)*AVERAGE(BE21,BI21)*100</f>
        <v>-6.8213362110536924</v>
      </c>
      <c r="CH21" s="19">
        <f t="shared" ref="CH21" si="91">(Q20-U20)*AVERAGE(BF21,BJ21)*100</f>
        <v>2.4910929916775539</v>
      </c>
      <c r="CI21" s="19">
        <f t="shared" ref="CI21" si="92">(R20-V20)*AVERAGE(BG21,BK21)*100</f>
        <v>-1.6054251171547185</v>
      </c>
    </row>
    <row r="22" spans="1:90">
      <c r="A22" s="26">
        <v>2014</v>
      </c>
      <c r="B22" s="59">
        <f t="shared" si="47"/>
        <v>888931</v>
      </c>
      <c r="C22" s="60">
        <f>NFA_in_yen!C23</f>
        <v>143940</v>
      </c>
      <c r="D22" s="60">
        <f>NFA_in_yen!D23</f>
        <v>143656</v>
      </c>
      <c r="E22" s="60">
        <f>NFA_in_yen!E23</f>
        <v>266401</v>
      </c>
      <c r="F22" s="59">
        <f t="shared" si="48"/>
        <v>417481</v>
      </c>
      <c r="G22" s="60">
        <f>NFA_in_yen!G23</f>
        <v>183854</v>
      </c>
      <c r="H22" s="60">
        <f>NFA_in_yen!H23</f>
        <v>151080</v>
      </c>
      <c r="I22" s="59">
        <f t="shared" si="49"/>
        <v>519233</v>
      </c>
      <c r="J22" s="60">
        <f>NFA_in_yen!J23</f>
        <v>23344</v>
      </c>
      <c r="K22" s="60">
        <f>NFA_in_yen!K23</f>
        <v>169144</v>
      </c>
      <c r="L22" s="60">
        <f>NFA_in_yen!L23</f>
        <v>116084</v>
      </c>
      <c r="M22" s="61">
        <f>NFA_in_yen!N23</f>
        <v>210661</v>
      </c>
      <c r="N22" s="30"/>
      <c r="O22" s="19">
        <f t="shared" si="50"/>
        <v>0.16192482881123507</v>
      </c>
      <c r="P22" s="19">
        <f t="shared" si="51"/>
        <v>0.16160534394683052</v>
      </c>
      <c r="Q22" s="19">
        <f t="shared" si="52"/>
        <v>0.46964387562139243</v>
      </c>
      <c r="R22" s="19">
        <f t="shared" si="53"/>
        <v>0.20682595162054199</v>
      </c>
      <c r="S22" s="19">
        <f t="shared" si="54"/>
        <v>4.4958621659255092E-2</v>
      </c>
      <c r="T22" s="19">
        <f t="shared" si="55"/>
        <v>0.32575741526443813</v>
      </c>
      <c r="U22" s="19">
        <f t="shared" si="56"/>
        <v>0.22356822466984957</v>
      </c>
      <c r="V22" s="19">
        <f t="shared" si="57"/>
        <v>0.40571573840645719</v>
      </c>
      <c r="X22" s="9">
        <f>Balance_on_income!C22</f>
        <v>8301.7999999999993</v>
      </c>
      <c r="Y22" s="9">
        <f>Balance_on_income!D22</f>
        <v>5729.1</v>
      </c>
      <c r="Z22" s="9">
        <f>Balance_on_income!E22</f>
        <v>9403.2999999999993</v>
      </c>
      <c r="AA22" s="9">
        <f>Balance_on_income!F22</f>
        <v>1388.1</v>
      </c>
      <c r="AB22" s="9">
        <f>Balance_on_income!H22</f>
        <v>1754.2</v>
      </c>
      <c r="AC22" s="9">
        <f>Balance_on_income!I22</f>
        <v>2862.5</v>
      </c>
      <c r="AD22" s="9">
        <f>Balance_on_income!J22</f>
        <v>1280.4000000000001</v>
      </c>
      <c r="AE22" s="9">
        <f>Balance_on_income!K22</f>
        <v>684.2</v>
      </c>
      <c r="AG22" s="23">
        <f>'Stock-flow'!O22</f>
        <v>11869.953491184995</v>
      </c>
      <c r="AH22" s="23">
        <f>'Stock-flow'!Z22</f>
        <v>10849.556652023006</v>
      </c>
      <c r="AI22" s="23">
        <f>'Stock-flow'!AK22</f>
        <v>25832.294655514987</v>
      </c>
      <c r="AJ22" s="23">
        <f>'Stock-flow'!BE22+'Stock-flow'!AK22</f>
        <v>42493.15335551498</v>
      </c>
      <c r="AK22" s="23">
        <f>'Stock-flow'!AV22</f>
        <v>-3247.2502003040045</v>
      </c>
      <c r="AL22" s="23">
        <f>'Stock-flow'!BE22</f>
        <v>16660.85869999999</v>
      </c>
      <c r="AM22" s="23">
        <f>'Stock-flow'!P22</f>
        <v>2838.2552852890012</v>
      </c>
      <c r="AN22" s="23">
        <f>'Stock-flow'!AA22</f>
        <v>13051.299198380008</v>
      </c>
      <c r="AO22" s="23">
        <f>'Stock-flow'!AL22</f>
        <v>3096.0311293645991</v>
      </c>
      <c r="AP22" s="23">
        <f>'Stock-flow'!AW22</f>
        <v>1321.9536918319864</v>
      </c>
      <c r="AQ22" s="23"/>
      <c r="AR22" s="6">
        <f>yield!M22</f>
        <v>2.7405247813404201</v>
      </c>
      <c r="AS22" s="23"/>
      <c r="AU22" s="19">
        <f>(1+X22/NFA_in_yen!C22)/(1+AR22/100)-1</f>
        <v>4.1056173164557785E-2</v>
      </c>
      <c r="AV22" s="19">
        <f>(1+Y22/NFA_in_yen!D22)/(1+AR22/100)-1</f>
        <v>1.7503268559344809E-2</v>
      </c>
      <c r="AW22" s="19">
        <f>(1+Z22/(NFA_in_yen!E22+NFA_in_yen!H22))/(1+AR22/100)-1</f>
        <v>-1.8410510324705642E-3</v>
      </c>
      <c r="AX22" s="19">
        <f>(1+AA22/NFA_in_yen!G22)/(1+AR22/100)-1</f>
        <v>-1.8971172155963334E-2</v>
      </c>
      <c r="AY22" s="19">
        <f>(1+AB22/NFA_in_yen!J22)/(1+AR22/100)-1</f>
        <v>6.0656549973748586E-2</v>
      </c>
      <c r="AZ22" s="19">
        <f>(1+AC22/NFA_in_yen!K22)/(1+AR22/100)-1</f>
        <v>-8.3832130213026268E-3</v>
      </c>
      <c r="BA22" s="19">
        <f>(1+AD22/NFA_in_yen!L22)/(1+AR22/100)-1</f>
        <v>-1.4172436167929847E-2</v>
      </c>
      <c r="BB22" s="19">
        <f>(1+AE22/NFA_in_yen!N22)/(1+AR22/100)-1</f>
        <v>-2.3201019102759624E-2</v>
      </c>
      <c r="BD22" s="19">
        <f>(1+AG22/NFA_in_yen!C22)/(1+AR22/100)-1</f>
        <v>7.0167027215469302E-2</v>
      </c>
      <c r="BE22" s="19">
        <f>(1+AH22/NFA_in_yen!D22)/(1+AR22/100)-1</f>
        <v>5.6987478287690241E-2</v>
      </c>
      <c r="BF22" s="19">
        <f>(1+AJ22/(NFA_in_yen!E22+NFA_in_yen!H22))/(1+AR22/100)-1</f>
        <v>8.5545970221967194E-2</v>
      </c>
      <c r="BG22" s="19">
        <f>(1+AK22/NFA_in_yen!G22)/(1+AR22/100)-1</f>
        <v>-4.4694382624527296E-2</v>
      </c>
      <c r="BH22" s="19">
        <f>(1+AM22/NFA_in_yen!J22)/(1+AR22/100)-1</f>
        <v>0.1146249673410229</v>
      </c>
      <c r="BI22" s="19">
        <f>(1+AN22/NFA_in_yen!K22)/(1+AR22/100)-1</f>
        <v>5.6721953128643587E-2</v>
      </c>
      <c r="BJ22" s="19">
        <f>(1+AO22/NFA_in_yen!L22)/(1+AR22/100)-1</f>
        <v>3.5553465558615382E-3</v>
      </c>
      <c r="BK22" s="19">
        <f>(1+AP22/NFA_in_yen!N22)/(1+AR22/100)-1</f>
        <v>-1.9963580471136555E-2</v>
      </c>
      <c r="BM22" s="19">
        <f t="shared" si="74"/>
        <v>0.98291579259685191</v>
      </c>
      <c r="BN22" s="19">
        <f>(AVERAGE(O24,S24)*(AU22-AY22))*100</f>
        <v>-0.18716936572508419</v>
      </c>
      <c r="BO22" s="19">
        <f>(AVERAGE(P24,T24))*(AV22-AZ22)*100</f>
        <v>0.6225540361725953</v>
      </c>
      <c r="BP22" s="19">
        <f>(AVERAGE(Q24,U24))*(AW22-BA22)*100</f>
        <v>0.41510646059788497</v>
      </c>
      <c r="BQ22" s="19">
        <f>(AVERAGE(R24,V24))*(AX22-BB22)*100</f>
        <v>0.13242466155145582</v>
      </c>
      <c r="BS22" s="19">
        <f t="shared" si="79"/>
        <v>0.66710693086776451</v>
      </c>
      <c r="BT22" s="19">
        <f>(O24-S24)*AVERAGE(AU22,AY22)*100</f>
        <v>0.54993065120330797</v>
      </c>
      <c r="BU22" s="19">
        <f>(P24-T24)*AVERAGE(AV22,AZ22)*100</f>
        <v>-7.5017582610941325E-2</v>
      </c>
      <c r="BV22" s="19">
        <f>(Q24-U24)*AVERAGE(AW22,BA22)*100</f>
        <v>-0.2008216752423117</v>
      </c>
      <c r="BW22" s="19">
        <f>(R24-V24)*AVERAGE(AX22,BB22)*100</f>
        <v>0.39301553751770957</v>
      </c>
      <c r="BY22" s="19">
        <f t="shared" si="84"/>
        <v>1.5676099237735612</v>
      </c>
      <c r="BZ22" s="19">
        <f>AVERAGE(O24,S24)*(BD22-BH22)*100</f>
        <v>-0.42454104509061091</v>
      </c>
      <c r="CA22" s="19">
        <f>AVERAGE(P24,T24)*(BE22-BI22)*100</f>
        <v>6.3857175396692147E-3</v>
      </c>
      <c r="CB22" s="19">
        <f>AVERAGE(Q24,U24)*(BF22-BJ22)*100</f>
        <v>2.7600174042396959</v>
      </c>
      <c r="CC22" s="19">
        <f>AVERAGE(R24,V24)*(BG22-BK22)*100</f>
        <v>-0.77425215291519311</v>
      </c>
      <c r="CE22" s="19">
        <f>SUM(CF22:CI22)</f>
        <v>1.7837593856722664</v>
      </c>
      <c r="CF22" s="19">
        <f>(O24-S24)*AVERAGE(BD22,BH22)*100</f>
        <v>0.99911573270362475</v>
      </c>
      <c r="CG22" s="19">
        <f>(P24-T24)*AVERAGE(BE22,BI22)*100</f>
        <v>-0.93532398233061464</v>
      </c>
      <c r="CH22" s="19">
        <f>(Q24-U24)*AVERAGE(BF22,BJ22)*100</f>
        <v>1.1174003187245838</v>
      </c>
      <c r="CI22" s="19">
        <f>(R24-V24)*AVERAGE(BG22,BK22)*100</f>
        <v>0.60256731657467255</v>
      </c>
    </row>
    <row r="23" spans="1:90">
      <c r="A23" s="26"/>
      <c r="B23" s="59"/>
      <c r="C23" s="60"/>
      <c r="D23" s="60"/>
      <c r="E23" s="60"/>
      <c r="F23" s="59"/>
      <c r="G23" s="60"/>
      <c r="H23" s="60"/>
      <c r="I23" s="59"/>
      <c r="J23" s="60"/>
      <c r="K23" s="60"/>
      <c r="L23" s="60"/>
      <c r="M23" s="61"/>
      <c r="N23" s="30"/>
      <c r="AG23" s="23"/>
      <c r="AH23" s="23"/>
      <c r="AI23" s="23"/>
      <c r="AJ23" s="23"/>
      <c r="AK23" s="23"/>
      <c r="AL23" s="23"/>
      <c r="AM23" s="23"/>
      <c r="AN23" s="23"/>
      <c r="AO23" s="23"/>
      <c r="AP23" s="23"/>
      <c r="AQ23" s="23"/>
      <c r="AR23" s="6"/>
      <c r="AS23" s="23"/>
    </row>
    <row r="24" spans="1:90">
      <c r="A24" s="26" t="s">
        <v>380</v>
      </c>
      <c r="B24" s="59">
        <v>797686</v>
      </c>
      <c r="C24" s="60">
        <v>119301.74650881501</v>
      </c>
      <c r="D24" s="60">
        <v>126224.44334797699</v>
      </c>
      <c r="E24" s="60">
        <v>235028.90534448501</v>
      </c>
      <c r="F24" s="59">
        <f>133529+235028.905344485</f>
        <v>368557.90534448501</v>
      </c>
      <c r="G24" s="60">
        <v>175394.350200304</v>
      </c>
      <c r="H24" s="60">
        <v>133529</v>
      </c>
      <c r="I24" s="59">
        <v>471954.56919513398</v>
      </c>
      <c r="J24" s="60">
        <v>19551.044714710999</v>
      </c>
      <c r="K24" s="60">
        <v>152323.10080161999</v>
      </c>
      <c r="L24" s="60">
        <v>99685.368870635401</v>
      </c>
      <c r="M24" s="61">
        <v>191738.64630816801</v>
      </c>
      <c r="N24" s="30"/>
      <c r="O24" s="19">
        <f t="shared" ref="O24" si="93">C24/B24</f>
        <v>0.14955978481359208</v>
      </c>
      <c r="P24" s="19">
        <f t="shared" ref="P24" si="94">D24/B24</f>
        <v>0.15823825834724065</v>
      </c>
      <c r="Q24" s="19">
        <f t="shared" ref="Q24" si="95">F24/B24</f>
        <v>0.46203381448901576</v>
      </c>
      <c r="R24" s="19">
        <f t="shared" ref="R24" si="96">G24/B24</f>
        <v>0.21987893757732241</v>
      </c>
      <c r="S24" s="19">
        <f t="shared" ref="S24" si="97">J24/I24</f>
        <v>4.1425692197562855E-2</v>
      </c>
      <c r="T24" s="19">
        <f t="shared" ref="T24" si="98">K24/I24</f>
        <v>0.32274949909138523</v>
      </c>
      <c r="U24" s="19">
        <f t="shared" ref="U24" si="99">L24/I24</f>
        <v>0.21121814551056833</v>
      </c>
      <c r="V24" s="19">
        <f t="shared" ref="V24" si="100">M24/I24</f>
        <v>0.40626504927191814</v>
      </c>
      <c r="AG24" s="23"/>
      <c r="AH24" s="23"/>
      <c r="AI24" s="23"/>
      <c r="AJ24" s="23"/>
      <c r="AK24" s="23"/>
      <c r="AL24" s="23"/>
      <c r="AM24" s="23"/>
      <c r="AN24" s="23"/>
      <c r="AO24" s="23"/>
      <c r="AP24" s="23"/>
      <c r="AQ24" s="23"/>
      <c r="AR24" s="6"/>
      <c r="AS24" s="23"/>
    </row>
    <row r="25" spans="1:90">
      <c r="A25" s="26"/>
      <c r="B25" s="26"/>
      <c r="C25" s="60"/>
      <c r="D25" s="26"/>
      <c r="E25" s="26"/>
      <c r="F25" s="26"/>
      <c r="H25" s="26"/>
      <c r="I25" s="26"/>
      <c r="J25" s="26"/>
      <c r="K25" s="26"/>
      <c r="AG25" s="23"/>
      <c r="AR25" s="5"/>
    </row>
    <row r="26" spans="1:90">
      <c r="A26" s="9" t="s">
        <v>132</v>
      </c>
      <c r="C26" s="23"/>
      <c r="H26" s="23"/>
      <c r="BM26" s="19">
        <f>AVERAGE(BM4:BM22)</f>
        <v>1.1687053905155218</v>
      </c>
      <c r="BN26" s="19">
        <f>AVERAGE(BN4:BN22)</f>
        <v>-0.10671728471846313</v>
      </c>
      <c r="BO26" s="19">
        <f>AVERAGE(BO4:BO22)</f>
        <v>0.69134533024613254</v>
      </c>
      <c r="BP26" s="19">
        <f>AVERAGE(BP4:BP22)</f>
        <v>0.45149420509979271</v>
      </c>
      <c r="BQ26" s="19">
        <f>AVERAGE(BQ4:BQ22)</f>
        <v>0.13258313988805967</v>
      </c>
      <c r="BS26" s="19">
        <f>AVERAGE(BS4:BS22)</f>
        <v>0.49513308728737293</v>
      </c>
      <c r="BT26" s="19">
        <f>AVERAGE(BT4:BT22)</f>
        <v>0.48162439051667544</v>
      </c>
      <c r="BU26" s="19">
        <f>AVERAGE(BU4:BU22)</f>
        <v>-0.58679790501010398</v>
      </c>
      <c r="BV26" s="19">
        <f>AVERAGE(BV4:BV22)</f>
        <v>0.86635056810751232</v>
      </c>
      <c r="BW26" s="19">
        <f>AVERAGE(BW4:BW22)</f>
        <v>-0.26604396632671107</v>
      </c>
      <c r="BY26" s="19">
        <f>AVERAGE(BY4:BY22)</f>
        <v>0.30216326562992796</v>
      </c>
      <c r="BZ26" s="19">
        <f>AVERAGE(BZ4:BZ22)</f>
        <v>-0.19076365248321628</v>
      </c>
      <c r="CA26" s="19">
        <f>AVERAGE(CA4:CA22)</f>
        <v>-2.3672229267073298E-3</v>
      </c>
      <c r="CB26" s="19">
        <f>AVERAGE(CB4:CB22)</f>
        <v>1.1446308283217088</v>
      </c>
      <c r="CC26" s="19">
        <f>AVERAGE(CC4:CC22)</f>
        <v>-0.64933668728185701</v>
      </c>
      <c r="CE26" s="19">
        <f>AVERAGE(CE4:CE22)</f>
        <v>-0.70755490698937162</v>
      </c>
      <c r="CF26" s="19">
        <f>AVERAGE(CF4:CF22)</f>
        <v>-4.5857790239489252E-3</v>
      </c>
      <c r="CG26" s="19">
        <f>AVERAGE(CG4:CG22)</f>
        <v>-0.50491430967273054</v>
      </c>
      <c r="CH26" s="19">
        <f>AVERAGE(CH4:CH22)</f>
        <v>-6.0811756260916998E-2</v>
      </c>
      <c r="CI26" s="19">
        <f>AVERAGE(CI4:CI22)</f>
        <v>-0.137243062031775</v>
      </c>
      <c r="CL26" s="39"/>
    </row>
    <row r="29" spans="1:90">
      <c r="A29" s="9" t="s">
        <v>272</v>
      </c>
    </row>
    <row r="31" spans="1:90">
      <c r="A31" s="9" t="s">
        <v>212</v>
      </c>
    </row>
  </sheetData>
  <phoneticPr fontId="3"/>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21" workbookViewId="0">
      <selection activeCell="F9" sqref="F9"/>
    </sheetView>
  </sheetViews>
  <sheetFormatPr baseColWidth="12" defaultRowHeight="18" x14ac:dyDescent="0"/>
  <cols>
    <col min="1" max="2" width="12.83203125" style="9"/>
    <col min="3" max="3" width="13" style="9" customWidth="1"/>
    <col min="4" max="4" width="8.83203125" style="9" customWidth="1"/>
    <col min="5" max="5" width="10.33203125" style="9" customWidth="1"/>
    <col min="6" max="6" width="10.5" style="9" customWidth="1"/>
  </cols>
  <sheetData>
    <row r="1" spans="1:6">
      <c r="A1" s="9" t="s">
        <v>375</v>
      </c>
      <c r="D1" s="6"/>
      <c r="E1" s="6"/>
      <c r="F1" s="6"/>
    </row>
    <row r="2" spans="1:6">
      <c r="D2" s="6"/>
      <c r="E2" s="6"/>
      <c r="F2" s="6"/>
    </row>
    <row r="3" spans="1:6">
      <c r="A3" s="79"/>
      <c r="B3" s="79"/>
      <c r="C3" s="79"/>
      <c r="D3" s="80" t="s">
        <v>107</v>
      </c>
      <c r="E3" s="80" t="s">
        <v>108</v>
      </c>
      <c r="F3" s="80" t="s">
        <v>109</v>
      </c>
    </row>
    <row r="4" spans="1:6">
      <c r="A4" s="9" t="s">
        <v>90</v>
      </c>
      <c r="D4" s="6"/>
      <c r="E4" s="6"/>
      <c r="F4" s="6"/>
    </row>
    <row r="5" spans="1:6">
      <c r="B5" s="9" t="s">
        <v>91</v>
      </c>
      <c r="D5" s="6">
        <f>FX_effect!FJ20</f>
        <v>4.662481314678546</v>
      </c>
      <c r="E5" s="6">
        <f>FX_effect!FP20</f>
        <v>3.1665345326864527</v>
      </c>
      <c r="F5" s="6">
        <f>D5-E5</f>
        <v>1.4959467819920933</v>
      </c>
    </row>
    <row r="6" spans="1:6">
      <c r="C6" s="81" t="s">
        <v>110</v>
      </c>
      <c r="D6" s="6">
        <f>FX_effect!GM20</f>
        <v>3.7132053981064881</v>
      </c>
      <c r="E6" s="6">
        <f>FX_effect!GS20</f>
        <v>2.7902145478800029</v>
      </c>
      <c r="F6" s="6">
        <f>D6-E6</f>
        <v>0.92299085022648519</v>
      </c>
    </row>
    <row r="7" spans="1:6">
      <c r="B7" s="9" t="s">
        <v>92</v>
      </c>
      <c r="C7" s="81"/>
      <c r="D7" s="6">
        <f>FX_effect!DE20</f>
        <v>3.380923543009537</v>
      </c>
      <c r="E7" s="6">
        <f>FX_effect!DJ20</f>
        <v>1.5636732987052213</v>
      </c>
      <c r="F7" s="6">
        <f>D7-E7</f>
        <v>1.8172502443043157</v>
      </c>
    </row>
    <row r="8" spans="1:6">
      <c r="B8" s="9" t="s">
        <v>278</v>
      </c>
      <c r="C8" s="81"/>
      <c r="D8" s="6">
        <f>FX_effect!CC20</f>
        <v>1.2799510822389581</v>
      </c>
      <c r="E8" s="6">
        <f>FX_effect!CI20</f>
        <v>1.6012545445511877</v>
      </c>
      <c r="F8" s="6">
        <f t="shared" ref="F8:F37" si="0">D8-E8</f>
        <v>-0.3213034623122295</v>
      </c>
    </row>
    <row r="9" spans="1:6">
      <c r="C9" s="81" t="s">
        <v>110</v>
      </c>
      <c r="D9" s="6">
        <f>FX_effect!EG20</f>
        <v>0.33067516566690713</v>
      </c>
      <c r="E9" s="6">
        <f>FX_effect!EM20</f>
        <v>1.2249345597447385</v>
      </c>
      <c r="F9" s="6">
        <f t="shared" si="0"/>
        <v>-0.89425939407783139</v>
      </c>
    </row>
    <row r="10" spans="1:6">
      <c r="C10" s="81"/>
      <c r="D10" s="6"/>
      <c r="E10" s="6"/>
      <c r="F10" s="6"/>
    </row>
    <row r="11" spans="1:6">
      <c r="A11" s="9" t="s">
        <v>93</v>
      </c>
      <c r="C11" s="81"/>
      <c r="D11" s="6"/>
      <c r="E11" s="6"/>
      <c r="F11" s="6"/>
    </row>
    <row r="12" spans="1:6">
      <c r="B12" s="9" t="s">
        <v>94</v>
      </c>
      <c r="C12" s="81"/>
      <c r="D12" s="6">
        <f>FX_effect!FK20</f>
        <v>6.120101653896354</v>
      </c>
      <c r="E12" s="6">
        <f>FX_effect!FQ20</f>
        <v>11.498061459138592</v>
      </c>
      <c r="F12" s="6">
        <f t="shared" si="0"/>
        <v>-5.3779598052422379</v>
      </c>
    </row>
    <row r="13" spans="1:6">
      <c r="C13" s="81" t="s">
        <v>110</v>
      </c>
      <c r="D13" s="6">
        <f>FX_effect!GN20</f>
        <v>4.7865730534857471</v>
      </c>
      <c r="E13" s="6">
        <f>FX_effect!GT20</f>
        <v>11.470680293397903</v>
      </c>
      <c r="F13" s="6">
        <f t="shared" si="0"/>
        <v>-6.6841072399121559</v>
      </c>
    </row>
    <row r="14" spans="1:6">
      <c r="B14" s="9" t="s">
        <v>92</v>
      </c>
      <c r="C14" s="81"/>
      <c r="D14" s="6">
        <f>FX_effect!DF20</f>
        <v>6.981424440403126</v>
      </c>
      <c r="E14" s="6">
        <f>FX_effect!DK20</f>
        <v>7.7211668764226724</v>
      </c>
      <c r="F14" s="6">
        <f t="shared" si="0"/>
        <v>-0.73974243601954637</v>
      </c>
    </row>
    <row r="15" spans="1:6">
      <c r="B15" s="9" t="s">
        <v>278</v>
      </c>
      <c r="C15" s="81"/>
      <c r="D15" s="6">
        <f>FX_effect!CD20</f>
        <v>-0.86292947593681568</v>
      </c>
      <c r="E15" s="6">
        <f>FX_effect!CJ20</f>
        <v>3.7752878932858787</v>
      </c>
      <c r="F15" s="6">
        <f t="shared" si="0"/>
        <v>-4.6382173692226942</v>
      </c>
    </row>
    <row r="16" spans="1:6">
      <c r="C16" s="81" t="s">
        <v>110</v>
      </c>
      <c r="D16" s="6">
        <f>FX_effect!EH20</f>
        <v>-2.1964580763474251</v>
      </c>
      <c r="E16" s="6">
        <f>FX_effect!EN20</f>
        <v>3.7479067275451916</v>
      </c>
      <c r="F16" s="6">
        <f t="shared" si="0"/>
        <v>-5.9443648038926167</v>
      </c>
    </row>
    <row r="17" spans="1:6">
      <c r="C17" s="81"/>
      <c r="D17" s="6"/>
      <c r="E17" s="6"/>
      <c r="F17" s="6"/>
    </row>
    <row r="18" spans="1:6">
      <c r="A18" s="9" t="s">
        <v>95</v>
      </c>
      <c r="C18" s="81"/>
      <c r="D18" s="6"/>
      <c r="E18" s="6"/>
      <c r="F18" s="6"/>
    </row>
    <row r="19" spans="1:6">
      <c r="B19" s="9" t="s">
        <v>89</v>
      </c>
      <c r="C19" s="81"/>
      <c r="D19" s="6">
        <f>FX_effect!FM20</f>
        <v>5.65850908577778</v>
      </c>
      <c r="E19" s="6">
        <f>FX_effect!FS20</f>
        <v>0.49814340726290202</v>
      </c>
      <c r="F19" s="6">
        <f t="shared" si="0"/>
        <v>5.1603656785148777</v>
      </c>
    </row>
    <row r="20" spans="1:6">
      <c r="C20" s="81" t="s">
        <v>110</v>
      </c>
      <c r="D20" s="6">
        <f>FX_effect!GP20</f>
        <v>4.4816938635024508</v>
      </c>
      <c r="E20" s="6">
        <f>FX_effect!GV20</f>
        <v>0.23905954027654749</v>
      </c>
      <c r="F20" s="6">
        <f t="shared" si="0"/>
        <v>4.2426343232259036</v>
      </c>
    </row>
    <row r="21" spans="1:6">
      <c r="B21" s="9" t="s">
        <v>92</v>
      </c>
      <c r="C21" s="81"/>
      <c r="D21" s="6">
        <f>FX_effect!DH20</f>
        <v>4.5618999417988695</v>
      </c>
      <c r="E21" s="6">
        <f>FX_effect!DM20</f>
        <v>1.6973606947049882</v>
      </c>
      <c r="F21" s="6">
        <f t="shared" si="0"/>
        <v>2.8645392470938811</v>
      </c>
    </row>
    <row r="22" spans="1:6">
      <c r="B22" s="9" t="s">
        <v>278</v>
      </c>
      <c r="C22" s="81"/>
      <c r="D22" s="6">
        <f>FX_effect!CF20</f>
        <v>1.0950024545488617</v>
      </c>
      <c r="E22" s="6">
        <f>FX_effect!CL20</f>
        <v>-1.2008239768721283</v>
      </c>
      <c r="F22" s="6">
        <f t="shared" si="0"/>
        <v>2.29582643142099</v>
      </c>
    </row>
    <row r="23" spans="1:6">
      <c r="C23" s="81" t="s">
        <v>111</v>
      </c>
      <c r="D23" s="6">
        <f>FX_effect!EJ20</f>
        <v>-8.1812767726469823E-2</v>
      </c>
      <c r="E23" s="6">
        <f>FX_effect!EP20</f>
        <v>-1.4599078438584858</v>
      </c>
      <c r="F23" s="6">
        <f t="shared" si="0"/>
        <v>1.3780950761320161</v>
      </c>
    </row>
    <row r="24" spans="1:6">
      <c r="C24" s="81"/>
      <c r="D24" s="6"/>
      <c r="E24" s="6"/>
      <c r="F24" s="6"/>
    </row>
    <row r="25" spans="1:6">
      <c r="A25" s="9" t="s">
        <v>99</v>
      </c>
      <c r="C25" s="81"/>
      <c r="D25" s="6"/>
      <c r="E25" s="6"/>
      <c r="F25" s="6"/>
    </row>
    <row r="26" spans="1:6">
      <c r="B26" s="9" t="s">
        <v>91</v>
      </c>
      <c r="C26" s="81"/>
      <c r="D26" s="6">
        <f>FX_effect!FL20</f>
        <v>11.531296905350837</v>
      </c>
      <c r="E26" s="6">
        <f>FX_effect!FR20</f>
        <v>7.348412476891129</v>
      </c>
      <c r="F26" s="6">
        <f t="shared" si="0"/>
        <v>4.1828844284597082</v>
      </c>
    </row>
    <row r="27" spans="1:6">
      <c r="C27" s="81" t="s">
        <v>112</v>
      </c>
      <c r="D27" s="6">
        <f>FX_effect!GO20</f>
        <v>9.5708120934214129</v>
      </c>
      <c r="E27" s="6">
        <f>FX_effect!GU20</f>
        <v>7.3482755508805866</v>
      </c>
      <c r="F27" s="6">
        <f t="shared" si="0"/>
        <v>2.2225365425408263</v>
      </c>
    </row>
    <row r="28" spans="1:6">
      <c r="B28" s="9" t="s">
        <v>92</v>
      </c>
      <c r="C28" s="81"/>
      <c r="D28" s="6">
        <f>FX_effect!DG20</f>
        <v>5.7368631361766687</v>
      </c>
      <c r="E28" s="6">
        <f>FX_effect!DL20</f>
        <v>1.5715889227802688</v>
      </c>
      <c r="F28" s="6">
        <f t="shared" si="0"/>
        <v>4.1652742133963994</v>
      </c>
    </row>
    <row r="29" spans="1:6">
      <c r="B29" s="9" t="s">
        <v>278</v>
      </c>
      <c r="C29" s="81"/>
      <c r="D29" s="6">
        <f>FX_effect!CE20</f>
        <v>5.792827079744117</v>
      </c>
      <c r="E29" s="6">
        <f>FX_effect!CK20</f>
        <v>5.7752168646808055</v>
      </c>
      <c r="F29" s="6">
        <f t="shared" si="0"/>
        <v>1.7610215063311507E-2</v>
      </c>
    </row>
    <row r="30" spans="1:6">
      <c r="C30" s="81" t="s">
        <v>113</v>
      </c>
      <c r="D30" s="6">
        <f>FX_effect!EI20</f>
        <v>3.8323422678146919</v>
      </c>
      <c r="E30" s="6">
        <f>FX_effect!EO20</f>
        <v>5.775079938670264</v>
      </c>
      <c r="F30" s="6">
        <f t="shared" si="0"/>
        <v>-1.9427376708555721</v>
      </c>
    </row>
    <row r="31" spans="1:6">
      <c r="C31" s="81"/>
      <c r="D31" s="6"/>
      <c r="E31" s="6"/>
      <c r="F31" s="6"/>
    </row>
    <row r="32" spans="1:6">
      <c r="A32" s="9" t="s">
        <v>102</v>
      </c>
      <c r="C32" s="81"/>
      <c r="D32" s="6"/>
      <c r="E32" s="6"/>
      <c r="F32" s="6"/>
    </row>
    <row r="33" spans="1:6">
      <c r="B33" s="9" t="s">
        <v>89</v>
      </c>
      <c r="C33" s="81"/>
      <c r="D33" s="6">
        <f>FX_effect!FN20</f>
        <v>2.6171574648262887</v>
      </c>
      <c r="E33" s="6">
        <f>FX_effect!FT20</f>
        <v>2.8097954319430896</v>
      </c>
      <c r="F33" s="6">
        <f t="shared" si="0"/>
        <v>-0.19263796711680081</v>
      </c>
    </row>
    <row r="34" spans="1:6">
      <c r="C34" s="81" t="s">
        <v>114</v>
      </c>
      <c r="D34" s="6">
        <f>FX_effect!GQ20</f>
        <v>2.2830832676218349</v>
      </c>
      <c r="E34" s="6">
        <f>FX_effect!GW20</f>
        <v>2.1715984185971773</v>
      </c>
      <c r="F34" s="6">
        <f t="shared" si="0"/>
        <v>0.11148484902465761</v>
      </c>
    </row>
    <row r="35" spans="1:6">
      <c r="B35" s="9" t="s">
        <v>115</v>
      </c>
      <c r="C35" s="81"/>
      <c r="D35" s="6">
        <f>FX_effect!DI20</f>
        <v>1.4599311430073107</v>
      </c>
      <c r="E35" s="6">
        <f>FX_effect!DN20</f>
        <v>0.99736281836265162</v>
      </c>
      <c r="F35" s="6">
        <f t="shared" si="0"/>
        <v>0.46256832464465913</v>
      </c>
    </row>
    <row r="36" spans="1:6">
      <c r="B36" s="9" t="s">
        <v>278</v>
      </c>
      <c r="C36" s="81"/>
      <c r="D36" s="6">
        <f>FX_effect!CG20</f>
        <v>1.155619632388929</v>
      </c>
      <c r="E36" s="6">
        <f>FX_effect!CM20</f>
        <v>1.810825924150395</v>
      </c>
      <c r="F36" s="6">
        <f t="shared" si="0"/>
        <v>-0.65520629176146605</v>
      </c>
    </row>
    <row r="37" spans="1:6">
      <c r="C37" s="81" t="s">
        <v>110</v>
      </c>
      <c r="D37" s="6">
        <f>FX_effect!EK20</f>
        <v>0.82154543518447876</v>
      </c>
      <c r="E37" s="6">
        <f>FX_effect!EQ20</f>
        <v>1.1726289108044763</v>
      </c>
      <c r="F37" s="6">
        <f t="shared" si="0"/>
        <v>-0.35108347561999753</v>
      </c>
    </row>
    <row r="38" spans="1:6">
      <c r="C38" s="81"/>
      <c r="D38" s="6"/>
      <c r="E38" s="6"/>
      <c r="F38" s="6"/>
    </row>
    <row r="39" spans="1:6">
      <c r="A39" s="9" t="s">
        <v>105</v>
      </c>
      <c r="B39" s="9" t="s">
        <v>281</v>
      </c>
      <c r="C39" s="82"/>
      <c r="D39" s="6">
        <f>FX_effect!FO20</f>
        <v>1.6351350140016356</v>
      </c>
      <c r="E39" s="6"/>
    </row>
    <row r="40" spans="1:6">
      <c r="C40" s="81" t="s">
        <v>110</v>
      </c>
      <c r="D40" s="6">
        <f>FX_effect!GR20</f>
        <v>0.92270991486897103</v>
      </c>
      <c r="E40" s="6"/>
      <c r="F40" s="6"/>
    </row>
    <row r="41" spans="1:6">
      <c r="C41" s="81"/>
      <c r="D41" s="6"/>
      <c r="E41" s="6"/>
      <c r="F41" s="6"/>
    </row>
    <row r="42" spans="1:6">
      <c r="A42" s="9" t="s">
        <v>280</v>
      </c>
      <c r="C42" s="81"/>
      <c r="D42" s="6"/>
      <c r="E42" s="6"/>
      <c r="F42" s="6"/>
    </row>
    <row r="43" spans="1:6">
      <c r="A43" s="9" t="s">
        <v>279</v>
      </c>
    </row>
    <row r="44" spans="1:6">
      <c r="B44" s="9" t="s">
        <v>98</v>
      </c>
      <c r="D44" s="6"/>
      <c r="F44" s="6">
        <f>FX_effect!HL20</f>
        <v>1.4320139269133574</v>
      </c>
    </row>
    <row r="46" spans="1:6">
      <c r="A46" s="9" t="s">
        <v>282</v>
      </c>
    </row>
    <row r="47" spans="1:6">
      <c r="A47" s="9" t="s">
        <v>286</v>
      </c>
    </row>
    <row r="48" spans="1:6">
      <c r="A48" s="9" t="s">
        <v>284</v>
      </c>
    </row>
    <row r="49" spans="1:1">
      <c r="A49" s="9" t="s">
        <v>378</v>
      </c>
    </row>
    <row r="50" spans="1:1">
      <c r="A50" s="9" t="s">
        <v>290</v>
      </c>
    </row>
  </sheetData>
  <phoneticPr fontId="3"/>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4"/>
  <sheetViews>
    <sheetView workbookViewId="0">
      <selection activeCell="E28" sqref="E28"/>
    </sheetView>
  </sheetViews>
  <sheetFormatPr baseColWidth="12" defaultRowHeight="18" x14ac:dyDescent="0"/>
  <cols>
    <col min="1" max="1" width="12.83203125" style="9"/>
    <col min="2" max="2" width="16.83203125" style="9" customWidth="1"/>
    <col min="3" max="8" width="12.83203125" style="9"/>
  </cols>
  <sheetData>
    <row r="2" spans="1:13" s="31" customFormat="1">
      <c r="A2" s="32"/>
      <c r="B2" s="32"/>
      <c r="C2" s="32"/>
      <c r="D2" s="32"/>
      <c r="E2" s="32"/>
      <c r="F2" s="32"/>
      <c r="G2" s="32"/>
      <c r="H2" s="32"/>
    </row>
    <row r="3" spans="1:13" s="31" customFormat="1">
      <c r="A3" s="32"/>
      <c r="B3" s="32"/>
      <c r="C3" s="32"/>
      <c r="D3" s="32"/>
      <c r="E3" s="32"/>
      <c r="F3" s="32"/>
      <c r="G3" s="32"/>
      <c r="H3" s="32"/>
    </row>
    <row r="4" spans="1:13">
      <c r="B4" s="83" t="s">
        <v>376</v>
      </c>
      <c r="C4" s="83"/>
      <c r="D4" s="83"/>
      <c r="E4" s="83"/>
      <c r="F4" s="83"/>
      <c r="G4" s="83"/>
      <c r="H4" s="77"/>
      <c r="I4" s="22"/>
      <c r="J4" s="22"/>
      <c r="K4" s="22"/>
      <c r="L4" s="22"/>
      <c r="M4" s="22"/>
    </row>
    <row r="5" spans="1:13">
      <c r="B5" s="84"/>
      <c r="C5" s="85" t="s">
        <v>137</v>
      </c>
      <c r="D5" s="85" t="s">
        <v>63</v>
      </c>
      <c r="E5" s="85" t="s">
        <v>139</v>
      </c>
      <c r="F5" s="85" t="s">
        <v>140</v>
      </c>
      <c r="G5" s="85" t="s">
        <v>141</v>
      </c>
      <c r="H5" s="77"/>
      <c r="I5" s="22"/>
      <c r="J5" s="22"/>
      <c r="K5" s="22"/>
      <c r="L5" s="22"/>
      <c r="M5" s="22"/>
    </row>
    <row r="6" spans="1:13">
      <c r="B6" s="84" t="s">
        <v>142</v>
      </c>
      <c r="C6" s="86">
        <f>Composition_effect!BM26+Composition_effect!BY26</f>
        <v>1.4708686561454498</v>
      </c>
      <c r="D6" s="86">
        <f>Composition_effect!BN26+Composition_effect!BZ26</f>
        <v>-0.2974809372016794</v>
      </c>
      <c r="E6" s="86">
        <f>Composition_effect!BO26+Composition_effect!CA26</f>
        <v>0.68897810731942521</v>
      </c>
      <c r="F6" s="86">
        <f>Composition_effect!BP26+Composition_effect!CB26</f>
        <v>1.5961250334215016</v>
      </c>
      <c r="G6" s="86">
        <f>Composition_effect!BQ26+Composition_effect!CC26</f>
        <v>-0.51675354739379731</v>
      </c>
      <c r="H6" s="87"/>
      <c r="I6" s="22"/>
      <c r="J6" s="22"/>
      <c r="K6" s="22"/>
      <c r="L6" s="22"/>
      <c r="M6" s="22"/>
    </row>
    <row r="7" spans="1:13">
      <c r="B7" s="84" t="s">
        <v>143</v>
      </c>
      <c r="C7" s="86">
        <f>Composition_effect!BS26+Composition_effect!CE26</f>
        <v>-0.21242181970199869</v>
      </c>
      <c r="D7" s="86">
        <f>Composition_effect!BT26+Composition_effect!CF26</f>
        <v>0.47703861149272653</v>
      </c>
      <c r="E7" s="86">
        <f>Composition_effect!BU26+Composition_effect!CG26</f>
        <v>-1.0917122146828344</v>
      </c>
      <c r="F7" s="86">
        <f>Composition_effect!BV26+Composition_effect!CH26</f>
        <v>0.80553881184659537</v>
      </c>
      <c r="G7" s="86">
        <f>Composition_effect!BW26+Composition_effect!CI26</f>
        <v>-0.40328702835848607</v>
      </c>
      <c r="H7" s="87"/>
      <c r="I7" s="22"/>
      <c r="J7" s="22"/>
      <c r="K7" s="22"/>
      <c r="L7" s="22"/>
      <c r="M7" s="22"/>
    </row>
    <row r="8" spans="1:13">
      <c r="B8" s="77"/>
      <c r="C8" s="77"/>
      <c r="D8" s="77"/>
      <c r="E8" s="77"/>
      <c r="F8" s="77"/>
      <c r="G8" s="77"/>
      <c r="H8" s="77"/>
      <c r="I8" s="22"/>
      <c r="J8" s="22"/>
      <c r="K8" s="22"/>
      <c r="L8" s="22"/>
      <c r="M8" s="22"/>
    </row>
    <row r="9" spans="1:13">
      <c r="B9" s="78" t="s">
        <v>217</v>
      </c>
      <c r="C9" s="77"/>
      <c r="D9" s="77"/>
      <c r="E9" s="77"/>
      <c r="F9" s="77"/>
      <c r="G9" s="77"/>
      <c r="H9" s="77"/>
      <c r="I9" s="22"/>
      <c r="J9" s="22"/>
      <c r="K9" s="22"/>
      <c r="L9" s="22"/>
      <c r="M9" s="22"/>
    </row>
    <row r="10" spans="1:13">
      <c r="B10" s="78" t="s">
        <v>379</v>
      </c>
      <c r="C10" s="77"/>
      <c r="D10" s="77"/>
      <c r="E10" s="77"/>
      <c r="F10" s="77"/>
      <c r="G10" s="77"/>
      <c r="H10" s="77"/>
      <c r="I10" s="22"/>
      <c r="J10" s="22"/>
      <c r="K10" s="22"/>
      <c r="L10" s="22"/>
      <c r="M10" s="22"/>
    </row>
    <row r="11" spans="1:13">
      <c r="B11" s="78" t="s">
        <v>287</v>
      </c>
      <c r="C11" s="77"/>
      <c r="D11" s="77"/>
      <c r="E11" s="77"/>
      <c r="F11" s="77"/>
      <c r="G11" s="77"/>
      <c r="H11" s="77"/>
      <c r="I11" s="22"/>
      <c r="J11" s="22"/>
      <c r="K11" s="22"/>
      <c r="L11" s="22"/>
      <c r="M11" s="22"/>
    </row>
    <row r="12" spans="1:13">
      <c r="B12" s="77"/>
      <c r="C12" s="77"/>
      <c r="D12" s="77"/>
      <c r="E12" s="77"/>
      <c r="F12" s="77"/>
      <c r="G12" s="77"/>
      <c r="H12" s="77"/>
      <c r="I12" s="22"/>
      <c r="J12" s="22"/>
      <c r="K12" s="22"/>
      <c r="L12" s="22"/>
      <c r="M12" s="22"/>
    </row>
    <row r="13" spans="1:13">
      <c r="H13" s="77"/>
      <c r="I13" s="22"/>
      <c r="J13" s="22"/>
      <c r="K13" s="22"/>
      <c r="L13" s="22"/>
      <c r="M13" s="22"/>
    </row>
    <row r="14" spans="1:13">
      <c r="D14" s="6"/>
      <c r="E14" s="6"/>
      <c r="F14" s="6"/>
      <c r="G14" s="6"/>
      <c r="M14" s="22"/>
    </row>
  </sheetData>
  <phoneticPr fontId="3"/>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4"/>
  <sheetViews>
    <sheetView workbookViewId="0">
      <pane xSplit="1" ySplit="2" topLeftCell="B3" activePane="bottomRight" state="frozen"/>
      <selection pane="topRight" activeCell="B1" sqref="B1"/>
      <selection pane="bottomLeft" activeCell="A3" sqref="A3"/>
      <selection pane="bottomRight" activeCell="W14" sqref="W14"/>
    </sheetView>
  </sheetViews>
  <sheetFormatPr baseColWidth="12" defaultRowHeight="18" x14ac:dyDescent="0"/>
  <cols>
    <col min="2" max="2" width="16.1640625" customWidth="1"/>
  </cols>
  <sheetData>
    <row r="1" spans="1:15" s="31" customFormat="1" ht="36">
      <c r="A1" s="27"/>
      <c r="B1" s="29" t="s">
        <v>11</v>
      </c>
      <c r="C1" s="29" t="s">
        <v>9</v>
      </c>
      <c r="D1" s="29" t="s">
        <v>7</v>
      </c>
      <c r="E1" s="30" t="s">
        <v>13</v>
      </c>
      <c r="F1" s="29" t="s">
        <v>218</v>
      </c>
      <c r="G1" s="30" t="s">
        <v>15</v>
      </c>
      <c r="H1" s="29" t="s">
        <v>171</v>
      </c>
      <c r="I1" s="29" t="s">
        <v>12</v>
      </c>
      <c r="J1" s="29" t="s">
        <v>10</v>
      </c>
      <c r="K1" s="29" t="s">
        <v>8</v>
      </c>
      <c r="L1" s="30" t="s">
        <v>14</v>
      </c>
      <c r="M1" s="29" t="s">
        <v>219</v>
      </c>
      <c r="N1" s="30" t="s">
        <v>16</v>
      </c>
      <c r="O1" s="30"/>
    </row>
    <row r="2" spans="1:15" s="31" customFormat="1">
      <c r="A2" s="27"/>
      <c r="B2" s="29" t="s">
        <v>169</v>
      </c>
      <c r="C2" s="29" t="s">
        <v>169</v>
      </c>
      <c r="D2" s="29" t="s">
        <v>169</v>
      </c>
      <c r="E2" s="29" t="s">
        <v>169</v>
      </c>
      <c r="F2" s="29" t="s">
        <v>169</v>
      </c>
      <c r="G2" s="29" t="s">
        <v>169</v>
      </c>
      <c r="H2" s="29" t="s">
        <v>169</v>
      </c>
      <c r="I2" s="29" t="s">
        <v>169</v>
      </c>
      <c r="J2" s="29" t="s">
        <v>169</v>
      </c>
      <c r="K2" s="29" t="s">
        <v>169</v>
      </c>
      <c r="L2" s="29" t="s">
        <v>169</v>
      </c>
      <c r="M2" s="29" t="s">
        <v>169</v>
      </c>
      <c r="N2" s="29" t="s">
        <v>169</v>
      </c>
      <c r="O2" s="30"/>
    </row>
    <row r="3" spans="1:15">
      <c r="A3" s="26">
        <v>1995</v>
      </c>
      <c r="B3" s="68">
        <v>270738</v>
      </c>
      <c r="C3" s="68">
        <v>24520</v>
      </c>
      <c r="D3" s="68">
        <v>15040</v>
      </c>
      <c r="E3" s="68">
        <v>73217</v>
      </c>
      <c r="F3" s="68" t="e">
        <f>#REF!*#REF!/1000</f>
        <v>#REF!</v>
      </c>
      <c r="G3" s="68">
        <v>139129</v>
      </c>
      <c r="H3" s="68">
        <v>18832</v>
      </c>
      <c r="I3" s="68">
        <v>186666</v>
      </c>
      <c r="J3" s="68">
        <v>3448</v>
      </c>
      <c r="K3" s="68">
        <v>31495</v>
      </c>
      <c r="L3" s="68">
        <v>24884</v>
      </c>
      <c r="M3" s="68" t="e">
        <f>#REF!*#REF!/1000</f>
        <v>#REF!</v>
      </c>
      <c r="N3" s="68">
        <v>126839</v>
      </c>
      <c r="O3" s="2"/>
    </row>
    <row r="4" spans="1:15">
      <c r="A4" s="26">
        <v>1996</v>
      </c>
      <c r="B4" s="68">
        <v>302237</v>
      </c>
      <c r="C4" s="68">
        <v>29999</v>
      </c>
      <c r="D4" s="68">
        <v>17991</v>
      </c>
      <c r="E4" s="68">
        <v>93174</v>
      </c>
      <c r="F4" s="68">
        <v>461</v>
      </c>
      <c r="G4" s="68">
        <v>135372</v>
      </c>
      <c r="H4" s="68">
        <v>25242</v>
      </c>
      <c r="I4" s="68">
        <v>198878</v>
      </c>
      <c r="J4" s="68">
        <v>3473</v>
      </c>
      <c r="K4" s="68">
        <v>36256</v>
      </c>
      <c r="L4" s="68">
        <v>29821</v>
      </c>
      <c r="M4" s="68">
        <v>315</v>
      </c>
      <c r="N4" s="68">
        <v>129013</v>
      </c>
      <c r="O4" s="2"/>
    </row>
    <row r="5" spans="1:15">
      <c r="A5" s="26">
        <v>1997</v>
      </c>
      <c r="B5" s="68">
        <v>346524</v>
      </c>
      <c r="C5" s="68">
        <v>35334</v>
      </c>
      <c r="D5" s="68">
        <v>20635</v>
      </c>
      <c r="E5" s="68">
        <v>101158</v>
      </c>
      <c r="F5" s="68">
        <v>572</v>
      </c>
      <c r="G5" s="68">
        <v>160131</v>
      </c>
      <c r="H5" s="68">
        <v>28693</v>
      </c>
      <c r="I5" s="68">
        <v>221938</v>
      </c>
      <c r="J5" s="68">
        <v>3519</v>
      </c>
      <c r="K5" s="68">
        <v>36036</v>
      </c>
      <c r="L5" s="68">
        <v>40942</v>
      </c>
      <c r="M5" s="68">
        <v>533</v>
      </c>
      <c r="N5" s="68">
        <v>140908</v>
      </c>
      <c r="O5" s="2"/>
    </row>
    <row r="6" spans="1:15">
      <c r="A6" s="26">
        <v>1998</v>
      </c>
      <c r="B6" s="68">
        <v>336778</v>
      </c>
      <c r="C6" s="68">
        <v>31216</v>
      </c>
      <c r="D6" s="68">
        <v>24207</v>
      </c>
      <c r="E6" s="68">
        <v>103513</v>
      </c>
      <c r="F6" s="68">
        <v>589</v>
      </c>
      <c r="G6" s="68">
        <v>152390</v>
      </c>
      <c r="H6" s="68">
        <v>24862</v>
      </c>
      <c r="I6" s="68">
        <v>203504</v>
      </c>
      <c r="J6" s="68">
        <v>3013</v>
      </c>
      <c r="K6" s="68">
        <v>34913</v>
      </c>
      <c r="L6" s="68">
        <v>41421</v>
      </c>
      <c r="M6" s="68">
        <v>525</v>
      </c>
      <c r="N6" s="68">
        <v>123632</v>
      </c>
      <c r="O6" s="2"/>
    </row>
    <row r="7" spans="1:15">
      <c r="A7" s="26">
        <v>1999</v>
      </c>
      <c r="B7" s="68">
        <v>303613</v>
      </c>
      <c r="C7" s="68">
        <v>25425</v>
      </c>
      <c r="D7" s="68">
        <v>29170</v>
      </c>
      <c r="E7" s="68">
        <v>102518</v>
      </c>
      <c r="F7" s="68">
        <v>455</v>
      </c>
      <c r="G7" s="68">
        <v>116648</v>
      </c>
      <c r="H7" s="68">
        <v>29398</v>
      </c>
      <c r="I7" s="68">
        <v>218878</v>
      </c>
      <c r="J7" s="68">
        <v>4713</v>
      </c>
      <c r="K7" s="68">
        <v>84414</v>
      </c>
      <c r="L7" s="68">
        <v>33978</v>
      </c>
      <c r="M7" s="68">
        <v>317</v>
      </c>
      <c r="N7" s="68">
        <v>95457</v>
      </c>
      <c r="O7" s="2"/>
    </row>
    <row r="8" spans="1:15">
      <c r="A8" s="26">
        <v>2000</v>
      </c>
      <c r="B8" s="68">
        <v>341206</v>
      </c>
      <c r="C8" s="68">
        <v>31993</v>
      </c>
      <c r="D8" s="68">
        <v>30133</v>
      </c>
      <c r="E8" s="68">
        <v>119982</v>
      </c>
      <c r="F8" s="68">
        <v>381</v>
      </c>
      <c r="G8" s="68">
        <v>117239</v>
      </c>
      <c r="H8" s="68">
        <v>41478</v>
      </c>
      <c r="I8" s="68">
        <v>208159</v>
      </c>
      <c r="J8" s="68">
        <v>5782</v>
      </c>
      <c r="K8" s="68">
        <v>63222</v>
      </c>
      <c r="L8" s="68">
        <v>38387</v>
      </c>
      <c r="M8" s="68">
        <v>366</v>
      </c>
      <c r="N8" s="68">
        <v>100402</v>
      </c>
      <c r="O8" s="2"/>
    </row>
    <row r="9" spans="1:15">
      <c r="A9" s="26">
        <v>2001</v>
      </c>
      <c r="B9" s="68">
        <v>379781</v>
      </c>
      <c r="C9" s="68">
        <v>39555</v>
      </c>
      <c r="D9" s="68">
        <v>29965</v>
      </c>
      <c r="E9" s="68">
        <v>140025</v>
      </c>
      <c r="F9" s="68">
        <v>395</v>
      </c>
      <c r="G9" s="68">
        <v>117069</v>
      </c>
      <c r="H9" s="68">
        <v>52772</v>
      </c>
      <c r="I9" s="68">
        <v>200524</v>
      </c>
      <c r="J9" s="68">
        <v>6632</v>
      </c>
      <c r="K9" s="68">
        <v>49563</v>
      </c>
      <c r="L9" s="68">
        <v>38189</v>
      </c>
      <c r="M9" s="68">
        <v>467</v>
      </c>
      <c r="N9" s="68">
        <v>105673</v>
      </c>
      <c r="O9" s="2"/>
    </row>
    <row r="10" spans="1:15">
      <c r="A10" s="26">
        <v>2002</v>
      </c>
      <c r="B10" s="68">
        <v>365940</v>
      </c>
      <c r="C10" s="68">
        <v>36478</v>
      </c>
      <c r="D10" s="68">
        <v>25277</v>
      </c>
      <c r="E10" s="68">
        <v>141926</v>
      </c>
      <c r="F10" s="68">
        <v>404</v>
      </c>
      <c r="G10" s="68">
        <v>105792</v>
      </c>
      <c r="H10" s="68">
        <v>56063</v>
      </c>
      <c r="I10" s="68">
        <v>190631</v>
      </c>
      <c r="J10" s="68">
        <v>9369</v>
      </c>
      <c r="K10" s="68">
        <v>40757</v>
      </c>
      <c r="L10" s="68">
        <v>32432</v>
      </c>
      <c r="M10" s="68">
        <v>445</v>
      </c>
      <c r="N10" s="68">
        <v>107628</v>
      </c>
      <c r="O10" s="2"/>
    </row>
    <row r="11" spans="1:15">
      <c r="A11" s="26">
        <v>2003</v>
      </c>
      <c r="B11" s="68">
        <v>385538</v>
      </c>
      <c r="C11" s="68">
        <v>35932</v>
      </c>
      <c r="D11" s="68">
        <v>29394</v>
      </c>
      <c r="E11" s="68">
        <v>154959</v>
      </c>
      <c r="F11" s="68">
        <v>524</v>
      </c>
      <c r="G11" s="68">
        <v>92645</v>
      </c>
      <c r="H11" s="68">
        <v>72083</v>
      </c>
      <c r="I11" s="68">
        <v>212720</v>
      </c>
      <c r="J11" s="68">
        <v>9610</v>
      </c>
      <c r="K11" s="68">
        <v>60085</v>
      </c>
      <c r="L11" s="68">
        <v>32788</v>
      </c>
      <c r="M11" s="68">
        <v>727</v>
      </c>
      <c r="N11" s="68">
        <v>109510</v>
      </c>
      <c r="O11" s="2"/>
    </row>
    <row r="12" spans="1:15">
      <c r="A12" s="26">
        <v>2004</v>
      </c>
      <c r="B12" s="68">
        <v>433864</v>
      </c>
      <c r="C12" s="68">
        <v>38581</v>
      </c>
      <c r="D12" s="68">
        <v>37972</v>
      </c>
      <c r="E12" s="68">
        <v>171275</v>
      </c>
      <c r="F12" s="68">
        <v>599</v>
      </c>
      <c r="G12" s="68">
        <v>97718</v>
      </c>
      <c r="H12" s="68">
        <v>87720</v>
      </c>
      <c r="I12" s="68">
        <v>248067</v>
      </c>
      <c r="J12" s="68">
        <v>10098</v>
      </c>
      <c r="K12" s="68">
        <v>77393</v>
      </c>
      <c r="L12" s="68">
        <v>42699</v>
      </c>
      <c r="M12" s="68">
        <v>1121</v>
      </c>
      <c r="N12" s="68">
        <v>116756</v>
      </c>
      <c r="O12" s="2"/>
    </row>
    <row r="13" spans="1:15">
      <c r="A13" s="26">
        <v>2005</v>
      </c>
      <c r="B13" s="68">
        <v>506191</v>
      </c>
      <c r="C13" s="68">
        <v>45605</v>
      </c>
      <c r="D13" s="68">
        <v>48200</v>
      </c>
      <c r="E13" s="68">
        <v>201294</v>
      </c>
      <c r="F13" s="68">
        <v>3104</v>
      </c>
      <c r="G13" s="68">
        <v>108544</v>
      </c>
      <c r="H13" s="68">
        <v>99444</v>
      </c>
      <c r="I13" s="68">
        <v>325492</v>
      </c>
      <c r="J13" s="68">
        <v>11903</v>
      </c>
      <c r="K13" s="68">
        <v>132842</v>
      </c>
      <c r="L13" s="68">
        <v>49117</v>
      </c>
      <c r="M13" s="68">
        <v>3921</v>
      </c>
      <c r="N13" s="68">
        <v>127709</v>
      </c>
      <c r="O13" s="2"/>
    </row>
    <row r="14" spans="1:15">
      <c r="A14" s="26">
        <v>2006</v>
      </c>
      <c r="B14" s="68">
        <v>558106</v>
      </c>
      <c r="C14" s="68">
        <v>53476</v>
      </c>
      <c r="D14" s="68">
        <v>60714</v>
      </c>
      <c r="E14" s="68">
        <v>218043</v>
      </c>
      <c r="F14" s="68">
        <v>2739</v>
      </c>
      <c r="G14" s="68">
        <v>116698</v>
      </c>
      <c r="H14" s="68">
        <v>106435</v>
      </c>
      <c r="I14" s="68">
        <v>343024</v>
      </c>
      <c r="J14" s="68">
        <v>12803</v>
      </c>
      <c r="K14" s="68">
        <v>149277</v>
      </c>
      <c r="L14" s="68">
        <v>60419</v>
      </c>
      <c r="M14" s="68">
        <v>3587</v>
      </c>
      <c r="N14" s="68">
        <v>116938</v>
      </c>
      <c r="O14" s="2"/>
    </row>
    <row r="15" spans="1:15">
      <c r="A15" s="26">
        <v>2007</v>
      </c>
      <c r="B15" s="68">
        <v>610492</v>
      </c>
      <c r="C15" s="68">
        <v>61858</v>
      </c>
      <c r="D15" s="68">
        <v>65376</v>
      </c>
      <c r="E15" s="68">
        <v>222311</v>
      </c>
      <c r="F15" s="68">
        <v>4442</v>
      </c>
      <c r="G15" s="68">
        <v>146227</v>
      </c>
      <c r="H15" s="68">
        <v>110279</v>
      </c>
      <c r="I15" s="68">
        <v>360271</v>
      </c>
      <c r="J15" s="68">
        <v>15145</v>
      </c>
      <c r="K15" s="68">
        <v>142031</v>
      </c>
      <c r="L15" s="68">
        <v>79456</v>
      </c>
      <c r="M15" s="68">
        <v>4964</v>
      </c>
      <c r="N15" s="68">
        <v>118674</v>
      </c>
      <c r="O15" s="2"/>
    </row>
    <row r="16" spans="1:15">
      <c r="A16" s="26">
        <v>2008</v>
      </c>
      <c r="B16" s="68">
        <v>519179</v>
      </c>
      <c r="C16" s="68">
        <v>61740</v>
      </c>
      <c r="D16" s="68">
        <v>35817</v>
      </c>
      <c r="E16" s="68">
        <v>179865</v>
      </c>
      <c r="F16" s="68">
        <v>7022</v>
      </c>
      <c r="G16" s="68">
        <v>141752</v>
      </c>
      <c r="H16" s="68">
        <v>92983</v>
      </c>
      <c r="I16" s="68">
        <v>293271</v>
      </c>
      <c r="J16" s="68">
        <v>18456</v>
      </c>
      <c r="K16" s="68">
        <v>68625</v>
      </c>
      <c r="L16" s="68">
        <v>71282</v>
      </c>
      <c r="M16" s="68">
        <v>7761</v>
      </c>
      <c r="N16" s="68">
        <v>127146</v>
      </c>
      <c r="O16" s="2"/>
    </row>
    <row r="17" spans="1:16">
      <c r="A17" s="26">
        <v>2009</v>
      </c>
      <c r="B17" s="68">
        <v>554826</v>
      </c>
      <c r="C17" s="68">
        <v>68210</v>
      </c>
      <c r="D17" s="68">
        <v>54687</v>
      </c>
      <c r="E17" s="68">
        <v>207302</v>
      </c>
      <c r="F17" s="68">
        <v>4251</v>
      </c>
      <c r="G17" s="68">
        <v>123599</v>
      </c>
      <c r="H17" s="68">
        <v>96777</v>
      </c>
      <c r="I17" s="68">
        <v>286580</v>
      </c>
      <c r="J17" s="68">
        <v>18425</v>
      </c>
      <c r="K17" s="68">
        <v>76372</v>
      </c>
      <c r="L17" s="68">
        <v>65124</v>
      </c>
      <c r="M17" s="68">
        <v>5213</v>
      </c>
      <c r="N17" s="68">
        <v>121445</v>
      </c>
      <c r="O17" s="2"/>
    </row>
    <row r="18" spans="1:16">
      <c r="A18" s="26">
        <v>2010</v>
      </c>
      <c r="B18" s="68">
        <v>560215</v>
      </c>
      <c r="C18" s="68">
        <v>67691</v>
      </c>
      <c r="D18" s="68">
        <v>55262</v>
      </c>
      <c r="E18" s="68">
        <v>213944</v>
      </c>
      <c r="F18" s="68">
        <v>4287</v>
      </c>
      <c r="G18" s="68">
        <v>129700</v>
      </c>
      <c r="H18" s="68">
        <v>89330</v>
      </c>
      <c r="I18" s="68">
        <v>304308</v>
      </c>
      <c r="J18" s="68">
        <v>17502</v>
      </c>
      <c r="K18" s="68">
        <v>80537</v>
      </c>
      <c r="L18" s="68">
        <v>71514</v>
      </c>
      <c r="M18" s="68">
        <v>5267</v>
      </c>
      <c r="N18" s="68">
        <v>129488</v>
      </c>
      <c r="O18" s="2"/>
    </row>
    <row r="19" spans="1:16">
      <c r="A19" s="26">
        <v>2011</v>
      </c>
      <c r="B19" s="68">
        <v>581509</v>
      </c>
      <c r="C19" s="68">
        <v>74289</v>
      </c>
      <c r="D19" s="68">
        <v>51750</v>
      </c>
      <c r="E19" s="68">
        <v>210574</v>
      </c>
      <c r="F19" s="68">
        <v>4188</v>
      </c>
      <c r="G19" s="68">
        <v>140192</v>
      </c>
      <c r="H19" s="68">
        <v>100517</v>
      </c>
      <c r="I19" s="68">
        <v>316083</v>
      </c>
      <c r="J19" s="68">
        <v>17548</v>
      </c>
      <c r="K19" s="68">
        <v>65841</v>
      </c>
      <c r="L19" s="68">
        <v>91639</v>
      </c>
      <c r="M19" s="68">
        <v>5641</v>
      </c>
      <c r="N19" s="68">
        <v>135413</v>
      </c>
      <c r="O19" s="2"/>
    </row>
    <row r="20" spans="1:16">
      <c r="A20" s="26">
        <v>2012</v>
      </c>
      <c r="B20" s="68">
        <v>661902</v>
      </c>
      <c r="C20" s="68">
        <v>89813</v>
      </c>
      <c r="D20" s="68">
        <v>59475</v>
      </c>
      <c r="E20" s="68">
        <v>245637</v>
      </c>
      <c r="F20" s="68">
        <v>4623</v>
      </c>
      <c r="G20" s="68">
        <v>152891</v>
      </c>
      <c r="H20" s="68">
        <v>109464</v>
      </c>
      <c r="I20" s="68">
        <v>365588</v>
      </c>
      <c r="J20" s="68">
        <v>17808</v>
      </c>
      <c r="K20" s="68">
        <v>83556</v>
      </c>
      <c r="L20" s="68">
        <v>96948</v>
      </c>
      <c r="M20" s="68">
        <v>5326</v>
      </c>
      <c r="N20" s="68">
        <v>161950</v>
      </c>
      <c r="O20" s="2"/>
    </row>
    <row r="21" spans="1:16">
      <c r="A21" s="26">
        <v>2013</v>
      </c>
      <c r="B21" s="71">
        <v>797077</v>
      </c>
      <c r="C21" s="71">
        <v>117726</v>
      </c>
      <c r="D21" s="71">
        <v>74760</v>
      </c>
      <c r="E21" s="71">
        <v>284455</v>
      </c>
      <c r="F21" s="71">
        <v>8207</v>
      </c>
      <c r="G21" s="72">
        <v>178398</v>
      </c>
      <c r="H21" s="71">
        <v>133529</v>
      </c>
      <c r="I21" s="71">
        <v>472070</v>
      </c>
      <c r="J21" s="71">
        <v>17976</v>
      </c>
      <c r="K21" s="71">
        <v>150947</v>
      </c>
      <c r="L21" s="72">
        <v>100914</v>
      </c>
      <c r="M21" s="71">
        <v>8656</v>
      </c>
      <c r="N21" s="72">
        <v>193576</v>
      </c>
    </row>
    <row r="22" spans="1:16">
      <c r="A22" s="91" t="s">
        <v>370</v>
      </c>
      <c r="B22" s="71">
        <v>797686</v>
      </c>
      <c r="C22" s="71">
        <v>119301.74650881501</v>
      </c>
      <c r="D22" s="71">
        <v>126224.44334797699</v>
      </c>
      <c r="E22" s="71">
        <v>235028.90534448501</v>
      </c>
      <c r="F22" s="71">
        <v>8207.4154863582007</v>
      </c>
      <c r="G22" s="72">
        <v>175394.350200304</v>
      </c>
      <c r="H22" s="71">
        <v>133529.33600000001</v>
      </c>
      <c r="I22" s="71">
        <v>471954.56919513398</v>
      </c>
      <c r="J22" s="71">
        <v>19551.044714710999</v>
      </c>
      <c r="K22" s="71">
        <v>152323.10080161999</v>
      </c>
      <c r="L22" s="72">
        <v>99685.368870635401</v>
      </c>
      <c r="M22" s="71">
        <v>8656.4084999999995</v>
      </c>
      <c r="N22" s="72">
        <v>191738.64630816801</v>
      </c>
    </row>
    <row r="23" spans="1:16">
      <c r="A23" s="26">
        <v>2014</v>
      </c>
      <c r="B23" s="71">
        <v>945273</v>
      </c>
      <c r="C23" s="71">
        <v>143940</v>
      </c>
      <c r="D23" s="71">
        <v>143656</v>
      </c>
      <c r="E23" s="71">
        <v>266401</v>
      </c>
      <c r="F23" s="71">
        <v>56342</v>
      </c>
      <c r="G23" s="72">
        <v>183854</v>
      </c>
      <c r="H23" s="71">
        <v>151080</v>
      </c>
      <c r="I23" s="71">
        <v>578416</v>
      </c>
      <c r="J23" s="71">
        <v>23344</v>
      </c>
      <c r="K23" s="71">
        <v>169144</v>
      </c>
      <c r="L23" s="72">
        <v>116084</v>
      </c>
      <c r="M23" s="71">
        <v>59183</v>
      </c>
      <c r="N23" s="72">
        <v>210661</v>
      </c>
    </row>
    <row r="24" spans="1:16">
      <c r="B24" s="62"/>
      <c r="C24" s="62"/>
      <c r="D24" s="62"/>
      <c r="E24" s="62"/>
      <c r="F24" s="62"/>
      <c r="G24" s="73"/>
      <c r="H24" s="62"/>
      <c r="I24" s="62"/>
      <c r="J24" s="62"/>
      <c r="K24" s="62"/>
      <c r="L24" s="62"/>
      <c r="M24" s="62"/>
      <c r="N24" s="62"/>
      <c r="P24" s="10"/>
    </row>
    <row r="25" spans="1:16">
      <c r="A25" s="9" t="s">
        <v>168</v>
      </c>
    </row>
    <row r="26" spans="1:16">
      <c r="A26" s="9"/>
    </row>
    <row r="27" spans="1:16">
      <c r="A27" s="9" t="s">
        <v>172</v>
      </c>
    </row>
    <row r="28" spans="1:16">
      <c r="A28" s="45" t="s">
        <v>173</v>
      </c>
    </row>
    <row r="29" spans="1:16">
      <c r="A29" s="45" t="s">
        <v>174</v>
      </c>
    </row>
    <row r="30" spans="1:16">
      <c r="A30" s="70" t="s">
        <v>371</v>
      </c>
    </row>
    <row r="31" spans="1:16">
      <c r="A31" s="9"/>
    </row>
    <row r="32" spans="1:16">
      <c r="A32" s="9"/>
    </row>
    <row r="33" spans="1:1">
      <c r="A33" s="9"/>
    </row>
    <row r="34" spans="1:1">
      <c r="A34" s="9"/>
    </row>
  </sheetData>
  <phoneticPr fontId="3"/>
  <hyperlinks>
    <hyperlink ref="A28" r:id="rId1"/>
    <hyperlink ref="A29" r:id="rId2"/>
  </hyperlinks>
  <pageMargins left="0.7" right="0.7" top="0.75" bottom="0.75" header="0.3" footer="0.3"/>
  <pageSetup orientation="portrait" horizontalDpi="4294967292" verticalDpi="429496729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pane xSplit="1" ySplit="3" topLeftCell="B4" activePane="bottomRight" state="frozen"/>
      <selection pane="topRight" activeCell="B1" sqref="B1"/>
      <selection pane="bottomLeft" activeCell="A4" sqref="A4"/>
      <selection pane="bottomRight" activeCell="B21" sqref="B21"/>
    </sheetView>
  </sheetViews>
  <sheetFormatPr baseColWidth="12" defaultRowHeight="18" x14ac:dyDescent="0"/>
  <cols>
    <col min="1" max="11" width="12.83203125" style="9"/>
  </cols>
  <sheetData>
    <row r="1" spans="1:11">
      <c r="A1" s="44" t="s">
        <v>288</v>
      </c>
      <c r="B1" s="3" t="s">
        <v>4</v>
      </c>
      <c r="G1" s="3" t="s">
        <v>5</v>
      </c>
    </row>
    <row r="2" spans="1:11" s="1" customFormat="1" ht="46">
      <c r="A2" s="7"/>
      <c r="B2" s="7" t="s">
        <v>220</v>
      </c>
      <c r="C2" s="7" t="s">
        <v>0</v>
      </c>
      <c r="D2" s="7" t="s">
        <v>1</v>
      </c>
      <c r="E2" s="7" t="s">
        <v>2</v>
      </c>
      <c r="F2" s="7" t="s">
        <v>3</v>
      </c>
      <c r="G2" s="7" t="s">
        <v>221</v>
      </c>
      <c r="H2" s="7" t="s">
        <v>0</v>
      </c>
      <c r="I2" s="7" t="s">
        <v>1</v>
      </c>
      <c r="J2" s="7" t="s">
        <v>2</v>
      </c>
      <c r="K2" s="7" t="s">
        <v>3</v>
      </c>
    </row>
    <row r="3" spans="1:11" s="1" customFormat="1">
      <c r="A3" s="7"/>
      <c r="B3" s="7" t="s">
        <v>169</v>
      </c>
      <c r="C3" s="7" t="s">
        <v>169</v>
      </c>
      <c r="D3" s="7" t="s">
        <v>169</v>
      </c>
      <c r="E3" s="7" t="s">
        <v>169</v>
      </c>
      <c r="F3" s="7" t="s">
        <v>169</v>
      </c>
      <c r="G3" s="7" t="s">
        <v>169</v>
      </c>
      <c r="H3" s="7" t="s">
        <v>169</v>
      </c>
      <c r="I3" s="7" t="s">
        <v>169</v>
      </c>
      <c r="J3" s="7" t="s">
        <v>169</v>
      </c>
      <c r="K3" s="7" t="s">
        <v>169</v>
      </c>
    </row>
    <row r="4" spans="1:11">
      <c r="A4" s="9">
        <v>1996</v>
      </c>
      <c r="B4" s="9">
        <f>SUM(C4:F4)</f>
        <v>12181.3</v>
      </c>
      <c r="C4" s="9">
        <v>1586.6</v>
      </c>
      <c r="D4" s="9">
        <v>534.20000000000005</v>
      </c>
      <c r="E4" s="9">
        <v>5669.2</v>
      </c>
      <c r="F4" s="9">
        <v>4391.3</v>
      </c>
      <c r="G4" s="9">
        <f>SUM(H4:K4)</f>
        <v>6368</v>
      </c>
      <c r="H4" s="9">
        <v>391.3</v>
      </c>
      <c r="I4" s="9">
        <v>183.3</v>
      </c>
      <c r="J4" s="9">
        <v>1661.6</v>
      </c>
      <c r="K4" s="9">
        <v>4131.8</v>
      </c>
    </row>
    <row r="5" spans="1:11">
      <c r="A5" s="9">
        <v>1997</v>
      </c>
      <c r="B5" s="9">
        <f t="shared" ref="B5:B22" si="0">SUM(C5:F5)</f>
        <v>13481.8</v>
      </c>
      <c r="C5" s="9">
        <v>1945.1</v>
      </c>
      <c r="D5" s="9">
        <v>671.8</v>
      </c>
      <c r="E5" s="9">
        <v>6473.6</v>
      </c>
      <c r="F5" s="9">
        <v>4391.3</v>
      </c>
      <c r="G5" s="9">
        <f t="shared" ref="G5:G22" si="1">SUM(H5:K5)</f>
        <v>6445.9</v>
      </c>
      <c r="H5" s="9">
        <v>480.6</v>
      </c>
      <c r="I5" s="9">
        <v>230.4</v>
      </c>
      <c r="J5" s="9">
        <v>1567.4</v>
      </c>
      <c r="K5" s="9">
        <v>4167.5</v>
      </c>
    </row>
    <row r="6" spans="1:11">
      <c r="A6" s="9">
        <v>1998</v>
      </c>
      <c r="B6" s="9">
        <f t="shared" si="0"/>
        <v>13099.4</v>
      </c>
      <c r="C6" s="9">
        <v>1623.1</v>
      </c>
      <c r="D6" s="9">
        <v>752.5</v>
      </c>
      <c r="E6" s="9">
        <v>6201.7</v>
      </c>
      <c r="F6" s="9">
        <v>4522.1000000000004</v>
      </c>
      <c r="G6" s="9">
        <f t="shared" si="1"/>
        <v>5957.2</v>
      </c>
      <c r="H6" s="9">
        <v>325.3</v>
      </c>
      <c r="I6" s="9">
        <v>223.5</v>
      </c>
      <c r="J6" s="9">
        <v>1454.3</v>
      </c>
      <c r="K6" s="9">
        <v>3954.1</v>
      </c>
    </row>
    <row r="7" spans="1:11">
      <c r="A7" s="9">
        <v>1999</v>
      </c>
      <c r="B7" s="9">
        <f t="shared" si="0"/>
        <v>10473.9</v>
      </c>
      <c r="C7" s="9">
        <v>703.6</v>
      </c>
      <c r="D7" s="9">
        <v>768.5</v>
      </c>
      <c r="E7" s="9">
        <v>5475.9</v>
      </c>
      <c r="F7" s="9">
        <v>3525.9</v>
      </c>
      <c r="G7" s="9">
        <f t="shared" si="1"/>
        <v>3903.7</v>
      </c>
      <c r="H7" s="9">
        <v>269.2</v>
      </c>
      <c r="I7" s="9">
        <v>173.7</v>
      </c>
      <c r="J7" s="9">
        <v>1134.2</v>
      </c>
      <c r="K7" s="9">
        <v>2326.6</v>
      </c>
    </row>
    <row r="8" spans="1:11">
      <c r="A8" s="9">
        <v>2000</v>
      </c>
      <c r="B8" s="9">
        <f t="shared" si="0"/>
        <v>10443.299999999999</v>
      </c>
      <c r="C8" s="9">
        <v>890.5</v>
      </c>
      <c r="D8" s="9">
        <v>794.6</v>
      </c>
      <c r="E8" s="9">
        <v>5813.8</v>
      </c>
      <c r="F8" s="9">
        <v>2944.4</v>
      </c>
      <c r="G8" s="9">
        <f t="shared" si="1"/>
        <v>3938</v>
      </c>
      <c r="H8" s="9">
        <v>282.60000000000002</v>
      </c>
      <c r="I8" s="9">
        <v>301.60000000000002</v>
      </c>
      <c r="J8" s="9">
        <v>1194.5</v>
      </c>
      <c r="K8" s="9">
        <v>2159.3000000000002</v>
      </c>
    </row>
    <row r="9" spans="1:11">
      <c r="A9" s="9">
        <v>2001</v>
      </c>
      <c r="B9" s="9">
        <f t="shared" si="0"/>
        <v>12488.599999999999</v>
      </c>
      <c r="C9" s="9">
        <v>2044.7</v>
      </c>
      <c r="D9" s="9">
        <v>877</v>
      </c>
      <c r="E9" s="9">
        <v>6786.2</v>
      </c>
      <c r="F9" s="9">
        <v>2780.7</v>
      </c>
      <c r="G9" s="9">
        <f t="shared" si="1"/>
        <v>4082.8</v>
      </c>
      <c r="H9" s="9">
        <v>501.3</v>
      </c>
      <c r="I9" s="9">
        <v>325</v>
      </c>
      <c r="J9" s="9">
        <v>1111.5</v>
      </c>
      <c r="K9" s="9">
        <v>2145</v>
      </c>
    </row>
    <row r="10" spans="1:11">
      <c r="A10" s="9">
        <v>2002</v>
      </c>
      <c r="B10" s="9">
        <f t="shared" si="0"/>
        <v>11462.800000000001</v>
      </c>
      <c r="C10" s="9">
        <v>2107</v>
      </c>
      <c r="D10" s="9">
        <v>1066.4000000000001</v>
      </c>
      <c r="E10" s="9">
        <v>6509.7</v>
      </c>
      <c r="F10" s="9">
        <v>1779.7</v>
      </c>
      <c r="G10" s="9">
        <f t="shared" si="1"/>
        <v>3185.6</v>
      </c>
      <c r="H10" s="9">
        <v>663</v>
      </c>
      <c r="I10" s="9">
        <v>310.5</v>
      </c>
      <c r="J10" s="9">
        <v>920.1</v>
      </c>
      <c r="K10" s="9">
        <v>1292</v>
      </c>
    </row>
    <row r="11" spans="1:11">
      <c r="A11" s="9">
        <v>2003</v>
      </c>
      <c r="B11" s="9">
        <f t="shared" si="0"/>
        <v>11040</v>
      </c>
      <c r="C11" s="9">
        <v>1527.9</v>
      </c>
      <c r="D11" s="9">
        <v>1195.3</v>
      </c>
      <c r="E11" s="9">
        <v>6788.7</v>
      </c>
      <c r="F11" s="9">
        <v>1528.1</v>
      </c>
      <c r="G11" s="9">
        <f t="shared" si="1"/>
        <v>2745.3</v>
      </c>
      <c r="H11" s="9">
        <v>584.9</v>
      </c>
      <c r="I11" s="9">
        <v>390.1</v>
      </c>
      <c r="J11" s="9">
        <v>773.4</v>
      </c>
      <c r="K11" s="9">
        <v>996.9</v>
      </c>
    </row>
    <row r="12" spans="1:11">
      <c r="A12" s="9">
        <v>2004</v>
      </c>
      <c r="B12" s="9">
        <f t="shared" si="0"/>
        <v>12242.7</v>
      </c>
      <c r="C12" s="9">
        <v>2054.5</v>
      </c>
      <c r="D12" s="9">
        <v>1483.9</v>
      </c>
      <c r="E12" s="9">
        <v>7311.7</v>
      </c>
      <c r="F12" s="9">
        <v>1392.6</v>
      </c>
      <c r="G12" s="9">
        <f t="shared" si="1"/>
        <v>2956.8</v>
      </c>
      <c r="H12" s="9">
        <v>687.1</v>
      </c>
      <c r="I12" s="9">
        <v>650.1</v>
      </c>
      <c r="J12" s="9">
        <v>714.6</v>
      </c>
      <c r="K12" s="9">
        <v>905</v>
      </c>
    </row>
    <row r="13" spans="1:11">
      <c r="A13" s="9">
        <v>2005</v>
      </c>
      <c r="B13" s="9">
        <f t="shared" si="0"/>
        <v>15559.7</v>
      </c>
      <c r="C13" s="9">
        <v>3350.4</v>
      </c>
      <c r="D13" s="9">
        <v>2080.1999999999998</v>
      </c>
      <c r="E13" s="9">
        <v>8441.9</v>
      </c>
      <c r="F13" s="9">
        <v>1687.2</v>
      </c>
      <c r="G13" s="9">
        <f t="shared" si="1"/>
        <v>4125.3999999999996</v>
      </c>
      <c r="H13" s="9">
        <v>1044.0999999999999</v>
      </c>
      <c r="I13" s="9">
        <v>1104.8</v>
      </c>
      <c r="J13" s="9">
        <v>769.3</v>
      </c>
      <c r="K13" s="9">
        <v>1207.2</v>
      </c>
    </row>
    <row r="14" spans="1:11">
      <c r="A14" s="9">
        <v>2006</v>
      </c>
      <c r="B14" s="9">
        <f t="shared" si="0"/>
        <v>19330.900000000001</v>
      </c>
      <c r="C14" s="9">
        <v>4082.7</v>
      </c>
      <c r="D14" s="9">
        <v>2705.9</v>
      </c>
      <c r="E14" s="9">
        <v>10303.4</v>
      </c>
      <c r="F14" s="9">
        <v>2238.9</v>
      </c>
      <c r="G14" s="9">
        <f t="shared" si="1"/>
        <v>5516.7</v>
      </c>
      <c r="H14" s="9">
        <v>1048.8</v>
      </c>
      <c r="I14" s="9">
        <v>1609</v>
      </c>
      <c r="J14" s="9">
        <v>844.7</v>
      </c>
      <c r="K14" s="9">
        <v>2014.2</v>
      </c>
    </row>
    <row r="15" spans="1:11">
      <c r="A15" s="9">
        <v>2007</v>
      </c>
      <c r="B15" s="9">
        <f t="shared" si="0"/>
        <v>23612.299999999996</v>
      </c>
      <c r="C15" s="9">
        <v>5309.2</v>
      </c>
      <c r="D15" s="9">
        <v>3363.7</v>
      </c>
      <c r="E15" s="9">
        <v>11997.3</v>
      </c>
      <c r="F15" s="9">
        <v>2942.1</v>
      </c>
      <c r="G15" s="9">
        <f t="shared" si="1"/>
        <v>7138.4</v>
      </c>
      <c r="H15" s="9">
        <v>1743.7</v>
      </c>
      <c r="I15" s="9">
        <v>2031.7</v>
      </c>
      <c r="J15" s="9">
        <v>1077.8</v>
      </c>
      <c r="K15" s="9">
        <v>2285.1999999999998</v>
      </c>
    </row>
    <row r="16" spans="1:11">
      <c r="A16" s="9">
        <v>2008</v>
      </c>
      <c r="B16" s="9">
        <f t="shared" si="0"/>
        <v>22250.5</v>
      </c>
      <c r="C16" s="9">
        <v>5033.8999999999996</v>
      </c>
      <c r="D16" s="9">
        <v>3298.3</v>
      </c>
      <c r="E16" s="9">
        <v>11233.3</v>
      </c>
      <c r="F16" s="9">
        <v>2685</v>
      </c>
      <c r="G16" s="9">
        <f t="shared" si="1"/>
        <v>6124.7000000000007</v>
      </c>
      <c r="H16" s="9">
        <v>1222.4000000000001</v>
      </c>
      <c r="I16" s="9">
        <v>2128.4</v>
      </c>
      <c r="J16" s="9">
        <v>1075.4000000000001</v>
      </c>
      <c r="K16" s="9">
        <v>1698.5</v>
      </c>
    </row>
    <row r="17" spans="1:11">
      <c r="A17" s="9">
        <v>2009</v>
      </c>
      <c r="B17" s="9">
        <f t="shared" si="0"/>
        <v>16877.099999999999</v>
      </c>
      <c r="C17" s="9">
        <v>4287</v>
      </c>
      <c r="D17" s="9">
        <v>2319.1999999999998</v>
      </c>
      <c r="E17" s="9">
        <v>8756.2999999999993</v>
      </c>
      <c r="F17" s="9">
        <v>1514.6</v>
      </c>
      <c r="G17" s="9">
        <f t="shared" si="1"/>
        <v>4098.8</v>
      </c>
      <c r="H17" s="9">
        <v>826.7</v>
      </c>
      <c r="I17" s="9">
        <v>1361.6</v>
      </c>
      <c r="J17" s="9">
        <v>921.5</v>
      </c>
      <c r="K17" s="9">
        <v>989</v>
      </c>
    </row>
    <row r="18" spans="1:11">
      <c r="A18" s="9">
        <v>2010</v>
      </c>
      <c r="B18" s="9">
        <f t="shared" si="0"/>
        <v>15936.2</v>
      </c>
      <c r="C18" s="9">
        <v>3357.8</v>
      </c>
      <c r="D18" s="9">
        <v>3144.5</v>
      </c>
      <c r="E18" s="9">
        <v>8224.9</v>
      </c>
      <c r="F18" s="9">
        <v>1209</v>
      </c>
      <c r="G18" s="9">
        <f t="shared" si="1"/>
        <v>3516.9</v>
      </c>
      <c r="H18" s="9">
        <v>506.6</v>
      </c>
      <c r="I18" s="9">
        <v>1505.9</v>
      </c>
      <c r="J18" s="9">
        <v>870.4</v>
      </c>
      <c r="K18" s="9">
        <v>634</v>
      </c>
    </row>
    <row r="19" spans="1:11">
      <c r="A19" s="9">
        <v>2011</v>
      </c>
      <c r="B19" s="9">
        <f t="shared" si="0"/>
        <v>18128.8</v>
      </c>
      <c r="C19" s="9">
        <v>4701.1000000000004</v>
      </c>
      <c r="D19" s="9">
        <v>4364</v>
      </c>
      <c r="E19" s="9">
        <v>7816.6</v>
      </c>
      <c r="F19" s="9">
        <v>1247.0999999999999</v>
      </c>
      <c r="G19" s="9">
        <f t="shared" si="1"/>
        <v>4084.7</v>
      </c>
      <c r="H19" s="9">
        <v>879.4</v>
      </c>
      <c r="I19" s="9">
        <v>1742.6</v>
      </c>
      <c r="J19" s="9">
        <v>899.5</v>
      </c>
      <c r="K19" s="9">
        <v>563.20000000000005</v>
      </c>
    </row>
    <row r="20" spans="1:11">
      <c r="A20" s="9">
        <v>2012</v>
      </c>
      <c r="B20" s="9">
        <f t="shared" si="0"/>
        <v>18750.899999999998</v>
      </c>
      <c r="C20" s="9">
        <v>5433.5</v>
      </c>
      <c r="D20" s="9">
        <v>4613.1000000000004</v>
      </c>
      <c r="E20" s="9">
        <v>7501.2</v>
      </c>
      <c r="F20" s="9">
        <v>1203.0999999999999</v>
      </c>
      <c r="G20" s="9">
        <f t="shared" si="1"/>
        <v>4473.1000000000004</v>
      </c>
      <c r="H20" s="9">
        <v>1219.5</v>
      </c>
      <c r="I20" s="9">
        <v>1783.3</v>
      </c>
      <c r="J20" s="9">
        <v>934.7</v>
      </c>
      <c r="K20" s="9">
        <v>535.6</v>
      </c>
    </row>
    <row r="21" spans="1:11">
      <c r="A21" s="9">
        <v>2013</v>
      </c>
      <c r="B21" s="9">
        <f t="shared" si="0"/>
        <v>21661.4</v>
      </c>
      <c r="C21" s="9">
        <v>6658.6</v>
      </c>
      <c r="D21" s="9">
        <v>5257</v>
      </c>
      <c r="E21" s="9">
        <v>8512.4</v>
      </c>
      <c r="F21" s="9">
        <v>1233.4000000000001</v>
      </c>
      <c r="G21" s="9">
        <f t="shared" si="1"/>
        <v>5181.5</v>
      </c>
      <c r="H21" s="9">
        <v>1271.9000000000001</v>
      </c>
      <c r="I21" s="9">
        <v>2221.3000000000002</v>
      </c>
      <c r="J21" s="9">
        <v>1030.3</v>
      </c>
      <c r="K21" s="9">
        <v>658</v>
      </c>
    </row>
    <row r="22" spans="1:11">
      <c r="A22" s="9">
        <v>2014</v>
      </c>
      <c r="B22" s="9">
        <f t="shared" si="0"/>
        <v>24822.299999999996</v>
      </c>
      <c r="C22" s="9">
        <v>8301.7999999999993</v>
      </c>
      <c r="D22" s="9">
        <v>5729.1</v>
      </c>
      <c r="E22" s="9">
        <v>9403.2999999999993</v>
      </c>
      <c r="F22" s="9">
        <v>1388.1</v>
      </c>
      <c r="G22" s="9">
        <f t="shared" si="1"/>
        <v>6581.3</v>
      </c>
      <c r="H22" s="9">
        <v>1754.2</v>
      </c>
      <c r="I22" s="9">
        <v>2862.5</v>
      </c>
      <c r="J22" s="9">
        <v>1280.4000000000001</v>
      </c>
      <c r="K22" s="9">
        <v>684.2</v>
      </c>
    </row>
    <row r="24" spans="1:11">
      <c r="A24" s="9" t="s">
        <v>175</v>
      </c>
    </row>
    <row r="25" spans="1:11">
      <c r="A25" s="9" t="s">
        <v>222</v>
      </c>
    </row>
    <row r="26" spans="1:11">
      <c r="A26" s="9" t="s">
        <v>176</v>
      </c>
    </row>
    <row r="27" spans="1:11">
      <c r="A27" s="9" t="s">
        <v>368</v>
      </c>
    </row>
    <row r="28" spans="1:11">
      <c r="A28" s="45"/>
    </row>
  </sheetData>
  <phoneticPr fontId="3"/>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7"/>
  <sheetViews>
    <sheetView workbookViewId="0">
      <pane xSplit="1" ySplit="3" topLeftCell="AB4" activePane="bottomRight" state="frozen"/>
      <selection pane="topRight" activeCell="B1" sqref="B1"/>
      <selection pane="bottomLeft" activeCell="A3" sqref="A3"/>
      <selection pane="bottomRight" activeCell="AF22" sqref="AF22"/>
    </sheetView>
  </sheetViews>
  <sheetFormatPr baseColWidth="12" defaultRowHeight="18" x14ac:dyDescent="0"/>
  <cols>
    <col min="1" max="1" width="12.83203125" style="9"/>
    <col min="2" max="24" width="12.83203125" style="5"/>
    <col min="25" max="25" width="17.33203125" style="5" customWidth="1"/>
    <col min="26" max="30" width="12.83203125" style="6"/>
    <col min="31" max="31" width="12.83203125" style="9"/>
    <col min="32" max="36" width="12.83203125" style="6"/>
  </cols>
  <sheetData>
    <row r="1" spans="1:36">
      <c r="B1" s="5" t="s">
        <v>224</v>
      </c>
      <c r="O1" s="5" t="s">
        <v>188</v>
      </c>
      <c r="AF1" s="46" t="s">
        <v>363</v>
      </c>
    </row>
    <row r="2" spans="1:36">
      <c r="A2" s="3"/>
      <c r="B2" s="4" t="s">
        <v>4</v>
      </c>
      <c r="G2" s="4" t="s">
        <v>5</v>
      </c>
      <c r="O2" s="4" t="s">
        <v>4</v>
      </c>
      <c r="T2" s="4" t="s">
        <v>5</v>
      </c>
      <c r="Z2" s="6" t="s">
        <v>17</v>
      </c>
      <c r="AF2" s="46" t="s">
        <v>189</v>
      </c>
      <c r="AH2" s="6" t="s">
        <v>162</v>
      </c>
    </row>
    <row r="3" spans="1:36" ht="50" customHeight="1">
      <c r="A3" s="7"/>
      <c r="B3" s="8" t="s">
        <v>146</v>
      </c>
      <c r="C3" s="8" t="s">
        <v>147</v>
      </c>
      <c r="D3" s="8" t="s">
        <v>148</v>
      </c>
      <c r="E3" s="8" t="s">
        <v>149</v>
      </c>
      <c r="F3" s="8" t="s">
        <v>150</v>
      </c>
      <c r="G3" s="8" t="s">
        <v>151</v>
      </c>
      <c r="H3" s="8" t="s">
        <v>147</v>
      </c>
      <c r="I3" s="8" t="s">
        <v>152</v>
      </c>
      <c r="J3" s="8" t="s">
        <v>153</v>
      </c>
      <c r="K3" s="8" t="s">
        <v>154</v>
      </c>
      <c r="L3" s="8"/>
      <c r="M3" s="8" t="s">
        <v>362</v>
      </c>
      <c r="N3" s="8"/>
      <c r="O3" s="8" t="s">
        <v>146</v>
      </c>
      <c r="P3" s="8" t="s">
        <v>147</v>
      </c>
      <c r="Q3" s="8" t="s">
        <v>148</v>
      </c>
      <c r="R3" s="8" t="s">
        <v>149</v>
      </c>
      <c r="S3" s="8" t="s">
        <v>150</v>
      </c>
      <c r="T3" s="8" t="s">
        <v>151</v>
      </c>
      <c r="U3" s="8" t="s">
        <v>147</v>
      </c>
      <c r="V3" s="8" t="s">
        <v>152</v>
      </c>
      <c r="W3" s="8" t="s">
        <v>153</v>
      </c>
      <c r="X3" s="8" t="s">
        <v>154</v>
      </c>
      <c r="Y3" s="8"/>
      <c r="Z3" s="40" t="s">
        <v>155</v>
      </c>
      <c r="AA3" s="8" t="s">
        <v>147</v>
      </c>
      <c r="AB3" s="8" t="s">
        <v>152</v>
      </c>
      <c r="AC3" s="8" t="s">
        <v>153</v>
      </c>
      <c r="AD3" s="8" t="s">
        <v>154</v>
      </c>
      <c r="AF3" s="40" t="s">
        <v>160</v>
      </c>
      <c r="AG3" s="40" t="s">
        <v>161</v>
      </c>
      <c r="AH3" s="40" t="s">
        <v>160</v>
      </c>
      <c r="AI3" s="40" t="s">
        <v>161</v>
      </c>
      <c r="AJ3" s="40" t="s">
        <v>163</v>
      </c>
    </row>
    <row r="4" spans="1:36">
      <c r="A4" s="9">
        <v>1996</v>
      </c>
      <c r="B4" s="5">
        <f>Balance_on_income!B4/SUM(NFA_in_yen!C3+NFA_in_yen!D3+NFA_in_yen!E3+NFA_in_yen!G3+NFA_in_yen!H3)*100</f>
        <v>4.4992945209021267</v>
      </c>
      <c r="C4" s="5">
        <f>Balance_on_income!C4/NFA_in_yen!C3*100</f>
        <v>6.4706362153344203</v>
      </c>
      <c r="D4" s="5">
        <f>Balance_on_income!D4/NFA_in_yen!D3*100</f>
        <v>3.5518617021276602</v>
      </c>
      <c r="E4" s="5">
        <f>Balance_on_income!E4/NFA_in_yen!E3*100</f>
        <v>7.7430105030252534</v>
      </c>
      <c r="F4" s="5">
        <f>Balance_on_income!F4/NFA_in_yen!G3*100</f>
        <v>3.156279424131561</v>
      </c>
      <c r="G4" s="5">
        <f>Balance_on_income!G4/SUM(NFA_in_yen!J3+NFA_in_yen!K3+NFA_in_yen!L3+NFA_in_yen!N3)*100</f>
        <v>3.4114407551455539</v>
      </c>
      <c r="H4" s="5">
        <f>Balance_on_income!H4/NFA_in_yen!J3*100</f>
        <v>11.34860788863109</v>
      </c>
      <c r="I4" s="5">
        <f>Balance_on_income!I4/NFA_in_yen!K3*100</f>
        <v>0.58199714240355616</v>
      </c>
      <c r="J4" s="5">
        <f>Balance_on_income!J4/NFA_in_yen!L3*100</f>
        <v>6.6773830573862716</v>
      </c>
      <c r="K4" s="5">
        <f>Balance_on_income!K4/NFA_in_yen!N3*100</f>
        <v>3.2575154329504334</v>
      </c>
      <c r="M4" s="6">
        <v>0.131871754719214</v>
      </c>
      <c r="N4" s="19"/>
      <c r="O4" s="6">
        <f t="shared" ref="O4:O22" si="0">((1+B4/100)/(1+M4/100)-1)*100</f>
        <v>4.3616709541605792</v>
      </c>
      <c r="P4" s="6">
        <f t="shared" ref="P4:P22" si="1">((1+C4/100)/(1+M4/100)-1)*100</f>
        <v>6.3304164293887411</v>
      </c>
      <c r="Q4" s="6">
        <f t="shared" ref="Q4:Q22" si="2">((1+D4/100)/(1+M4/100)-1)*100</f>
        <v>3.415485886238101</v>
      </c>
      <c r="R4" s="6">
        <f t="shared" ref="R4:R22" si="3">((1+E4/100)/(1+M4/100)-1)*100</f>
        <v>7.6011150245449688</v>
      </c>
      <c r="S4" s="6">
        <f t="shared" ref="S4:S22" si="4">((1+F4/100)/(1+M4/100)-1)*100</f>
        <v>3.0204245825154352</v>
      </c>
      <c r="T4" s="6">
        <f t="shared" ref="T4:T22" si="5">((1+G4/100)/(1+M4/100)-1)*100</f>
        <v>3.2752498709500699</v>
      </c>
      <c r="U4" s="6">
        <f t="shared" ref="U4:U22" si="6">((1+H4/100)/(1+M4/100)-1)*100</f>
        <v>11.201963907543977</v>
      </c>
      <c r="V4" s="6">
        <f t="shared" ref="V4:V22" si="7">((1+I4/100)/(1+M4/100)-1)*100</f>
        <v>0.44953258118149986</v>
      </c>
      <c r="W4" s="6">
        <f t="shared" ref="W4:W22" si="8">((1+J4/100)/(1+M4/100)-1)*100</f>
        <v>6.5368909898147143</v>
      </c>
      <c r="X4" s="6">
        <f>((1+K4/100)/(1+M4/100)-1)*100</f>
        <v>3.1215272654522286</v>
      </c>
      <c r="Z4" s="6">
        <f t="shared" ref="Z4:Z22" si="9">O4-T4</f>
        <v>1.0864210832105092</v>
      </c>
      <c r="AA4" s="6">
        <f t="shared" ref="AA4:AA22" si="10">P4-U4</f>
        <v>-4.8715474781552359</v>
      </c>
      <c r="AB4" s="6">
        <f>Q4-V4</f>
        <v>2.9659533050566012</v>
      </c>
      <c r="AC4" s="6">
        <f>R4-W4</f>
        <v>1.0642240347302545</v>
      </c>
      <c r="AD4" s="6">
        <f>S4-X4</f>
        <v>-0.10110268293679336</v>
      </c>
      <c r="AF4" s="6">
        <f>Balance_on_income!E4/(NFA_in_yen!E3+NFA_in_yen!H3)*100</f>
        <v>6.1588936327390851</v>
      </c>
      <c r="AG4" s="6">
        <f>Balance_on_income!J4/NFA_in_yen!L3*100</f>
        <v>6.6773830573862716</v>
      </c>
      <c r="AH4" s="6">
        <f t="shared" ref="AH4:AH22" si="11">((1+AF4/100)/(1+M4/100)-1)*100</f>
        <v>6.019084405795927</v>
      </c>
      <c r="AI4" s="6">
        <f t="shared" ref="AI4:AI22" si="12">((1+AG4/100)/(1+M4/100)-1)*100</f>
        <v>6.5368909898147143</v>
      </c>
      <c r="AJ4" s="6">
        <f t="shared" ref="AJ4:AJ22" si="13">AH4-AI4</f>
        <v>-0.51780658401878732</v>
      </c>
    </row>
    <row r="5" spans="1:36">
      <c r="A5" s="9">
        <v>1997</v>
      </c>
      <c r="B5" s="5">
        <f>Balance_on_income!B5/SUM(NFA_in_yen!C4+NFA_in_yen!D4+NFA_in_yen!E4+NFA_in_yen!G4+NFA_in_yen!H4)*100</f>
        <v>4.4674562095315098</v>
      </c>
      <c r="C5" s="5">
        <f>Balance_on_income!C5/NFA_in_yen!C4*100</f>
        <v>6.4838827960932033</v>
      </c>
      <c r="D5" s="5">
        <f>Balance_on_income!D5/NFA_in_yen!D4*100</f>
        <v>3.7340892668556496</v>
      </c>
      <c r="E5" s="5">
        <f>Balance_on_income!E5/NFA_in_yen!E4*100</f>
        <v>6.9478609912636573</v>
      </c>
      <c r="F5" s="5">
        <f>Balance_on_income!F5/NFA_in_yen!G4*100</f>
        <v>3.2438761339124782</v>
      </c>
      <c r="G5" s="5">
        <f>Balance_on_income!G5/SUM(NFA_in_yen!J4+NFA_in_yen!K4+NFA_in_yen!L4+NFA_in_yen!N4)*100</f>
        <v>3.2462744821542779</v>
      </c>
      <c r="H5" s="5">
        <f>Balance_on_income!H5/NFA_in_yen!J4*100</f>
        <v>13.838180247624532</v>
      </c>
      <c r="I5" s="5">
        <f>Balance_on_income!I5/NFA_in_yen!K4*100</f>
        <v>0.63548102383053839</v>
      </c>
      <c r="J5" s="5">
        <f>Balance_on_income!J5/NFA_in_yen!L4*100</f>
        <v>5.2560276315348249</v>
      </c>
      <c r="K5" s="5">
        <f>Balance_on_income!K5/NFA_in_yen!N4*100</f>
        <v>3.2302946214722543</v>
      </c>
      <c r="M5" s="6">
        <v>1.7614618487114999</v>
      </c>
      <c r="N5" s="19"/>
      <c r="O5" s="6">
        <f t="shared" si="0"/>
        <v>2.6591543710751564</v>
      </c>
      <c r="P5" s="6">
        <f t="shared" si="1"/>
        <v>4.6406771891725596</v>
      </c>
      <c r="Q5" s="6">
        <f t="shared" si="2"/>
        <v>1.9384818007792015</v>
      </c>
      <c r="R5" s="6">
        <f t="shared" si="3"/>
        <v>5.0966240542640318</v>
      </c>
      <c r="S5" s="6">
        <f t="shared" si="4"/>
        <v>1.4567541171970122</v>
      </c>
      <c r="T5" s="6">
        <f t="shared" si="5"/>
        <v>1.4591109507155586</v>
      </c>
      <c r="U5" s="6">
        <f t="shared" si="6"/>
        <v>11.867673851686057</v>
      </c>
      <c r="V5" s="6">
        <f t="shared" si="7"/>
        <v>-1.1064904183029189</v>
      </c>
      <c r="W5" s="6">
        <f t="shared" si="8"/>
        <v>3.4340758469239452</v>
      </c>
      <c r="X5" s="6">
        <f t="shared" ref="X5:X22" si="14">((1+K5/100)/(1+M5/100)-1)*100</f>
        <v>1.4434076968592224</v>
      </c>
      <c r="Z5" s="6">
        <f t="shared" si="9"/>
        <v>1.2000434203595978</v>
      </c>
      <c r="AA5" s="6">
        <f t="shared" si="10"/>
        <v>-7.2269966625134971</v>
      </c>
      <c r="AB5" s="6">
        <f t="shared" ref="AB5:AB20" si="15">Q5-V5</f>
        <v>3.0449722190821205</v>
      </c>
      <c r="AC5" s="6">
        <f t="shared" ref="AC5:AC20" si="16">R5-W5</f>
        <v>1.6625482073400866</v>
      </c>
      <c r="AD5" s="6">
        <f t="shared" ref="AD5:AD20" si="17">S5-X5</f>
        <v>1.3346420337789766E-2</v>
      </c>
      <c r="AF5" s="6">
        <f>Balance_on_income!E5/(NFA_in_yen!E4+NFA_in_yen!H4)*100</f>
        <v>5.4668288069179845</v>
      </c>
      <c r="AG5" s="6">
        <f>Balance_on_income!J5/NFA_in_yen!L4*100</f>
        <v>5.2560276315348249</v>
      </c>
      <c r="AH5" s="6">
        <f t="shared" si="11"/>
        <v>3.6412281141511293</v>
      </c>
      <c r="AI5" s="6">
        <f t="shared" si="12"/>
        <v>3.4340758469239452</v>
      </c>
      <c r="AJ5" s="6">
        <f t="shared" si="13"/>
        <v>0.20715226722718416</v>
      </c>
    </row>
    <row r="6" spans="1:36">
      <c r="A6" s="9">
        <v>1998</v>
      </c>
      <c r="B6" s="5">
        <f>Balance_on_income!B6/SUM(NFA_in_yen!C5+NFA_in_yen!D5+NFA_in_yen!E5+NFA_in_yen!G5+NFA_in_yen!H5)*100</f>
        <v>3.7864899942477401</v>
      </c>
      <c r="C6" s="5">
        <f>Balance_on_income!C6/NFA_in_yen!C5*100</f>
        <v>4.5935925737250232</v>
      </c>
      <c r="D6" s="5">
        <f>Balance_on_income!D6/NFA_in_yen!D5*100</f>
        <v>3.6467167433971408</v>
      </c>
      <c r="E6" s="5">
        <f>Balance_on_income!E6/NFA_in_yen!E5*100</f>
        <v>6.1307064196603331</v>
      </c>
      <c r="F6" s="5">
        <f>Balance_on_income!F6/NFA_in_yen!G5*100</f>
        <v>2.8240003497136721</v>
      </c>
      <c r="G6" s="5">
        <f>Balance_on_income!G6/SUM(NFA_in_yen!J5+NFA_in_yen!K5+NFA_in_yen!L5+NFA_in_yen!N5)*100</f>
        <v>2.6906348095119803</v>
      </c>
      <c r="H6" s="5">
        <f>Balance_on_income!H6/NFA_in_yen!J5*100</f>
        <v>9.2441034384768397</v>
      </c>
      <c r="I6" s="5">
        <f>Balance_on_income!I6/NFA_in_yen!K5*100</f>
        <v>0.62021312021312025</v>
      </c>
      <c r="J6" s="5">
        <f>Balance_on_income!J6/NFA_in_yen!L5*100</f>
        <v>3.5520980899809484</v>
      </c>
      <c r="K6" s="5">
        <f>Balance_on_income!K6/NFA_in_yen!N5*100</f>
        <v>2.806157208959037</v>
      </c>
      <c r="M6" s="6">
        <v>0.66326943298518903</v>
      </c>
      <c r="N6" s="19"/>
      <c r="O6" s="6">
        <f t="shared" si="0"/>
        <v>3.1026416873354057</v>
      </c>
      <c r="P6" s="6">
        <f t="shared" si="1"/>
        <v>3.904426274726136</v>
      </c>
      <c r="Q6" s="6">
        <f t="shared" si="2"/>
        <v>2.9637894012553678</v>
      </c>
      <c r="R6" s="6">
        <f t="shared" si="3"/>
        <v>5.4314120904994212</v>
      </c>
      <c r="S6" s="6">
        <f t="shared" si="4"/>
        <v>2.1464938789485188</v>
      </c>
      <c r="T6" s="6">
        <f t="shared" si="5"/>
        <v>2.0140070831659918</v>
      </c>
      <c r="U6" s="6">
        <f t="shared" si="6"/>
        <v>8.5242949626270548</v>
      </c>
      <c r="V6" s="6">
        <f t="shared" si="7"/>
        <v>-4.2772615090480581E-2</v>
      </c>
      <c r="W6" s="6">
        <f t="shared" si="8"/>
        <v>2.8697941893482293</v>
      </c>
      <c r="X6" s="6">
        <f t="shared" si="14"/>
        <v>2.1287683064977969</v>
      </c>
      <c r="Z6" s="6">
        <f t="shared" si="9"/>
        <v>1.0886346041694139</v>
      </c>
      <c r="AA6" s="6">
        <f t="shared" si="10"/>
        <v>-4.6198686879009188</v>
      </c>
      <c r="AB6" s="6">
        <f t="shared" si="15"/>
        <v>3.0065620163458484</v>
      </c>
      <c r="AC6" s="6">
        <f t="shared" si="16"/>
        <v>2.5616179011511919</v>
      </c>
      <c r="AD6" s="6">
        <f t="shared" si="17"/>
        <v>1.7725572450721927E-2</v>
      </c>
      <c r="AF6" s="6">
        <f>Balance_on_income!E6/(NFA_in_yen!E5+NFA_in_yen!H5)*100</f>
        <v>4.7760125066422283</v>
      </c>
      <c r="AG6" s="6">
        <f>Balance_on_income!J6/NFA_in_yen!L5*100</f>
        <v>3.5520980899809484</v>
      </c>
      <c r="AH6" s="6">
        <f t="shared" si="11"/>
        <v>4.0856442442444685</v>
      </c>
      <c r="AI6" s="6">
        <f t="shared" si="12"/>
        <v>2.8697941893482293</v>
      </c>
      <c r="AJ6" s="6">
        <f t="shared" si="13"/>
        <v>1.2158500548962392</v>
      </c>
    </row>
    <row r="7" spans="1:36">
      <c r="A7" s="9">
        <v>1999</v>
      </c>
      <c r="B7" s="5">
        <f>Balance_on_income!B7/SUM(NFA_in_yen!C6+NFA_in_yen!D6+NFA_in_yen!E6+NFA_in_yen!G6+NFA_in_yen!H6)*100</f>
        <v>3.1154889526098493</v>
      </c>
      <c r="C7" s="5">
        <f>Balance_on_income!C7/NFA_in_yen!C6*100</f>
        <v>2.2539723218862124</v>
      </c>
      <c r="D7" s="5">
        <f>Balance_on_income!D7/NFA_in_yen!D6*100</f>
        <v>3.1747015326145331</v>
      </c>
      <c r="E7" s="5">
        <f>Balance_on_income!E7/NFA_in_yen!E6*100</f>
        <v>5.2900601856771612</v>
      </c>
      <c r="F7" s="5">
        <f>Balance_on_income!F7/NFA_in_yen!G6*100</f>
        <v>2.3137344970142397</v>
      </c>
      <c r="G7" s="5">
        <f>Balance_on_income!G7/SUM(NFA_in_yen!J6+NFA_in_yen!K6+NFA_in_yen!L6+NFA_in_yen!N6)*100</f>
        <v>1.9232038782337086</v>
      </c>
      <c r="H7" s="5">
        <f>Balance_on_income!H7/NFA_in_yen!J6*100</f>
        <v>8.934616661135081</v>
      </c>
      <c r="I7" s="5">
        <f>Balance_on_income!I7/NFA_in_yen!K6*100</f>
        <v>0.49752241285481047</v>
      </c>
      <c r="J7" s="5">
        <f>Balance_on_income!J7/NFA_in_yen!L6*100</f>
        <v>2.738224572076966</v>
      </c>
      <c r="K7" s="5">
        <f>Balance_on_income!K7/NFA_in_yen!N6*100</f>
        <v>1.8818752426556229</v>
      </c>
      <c r="M7" s="6">
        <v>-0.32944957814319398</v>
      </c>
      <c r="N7" s="19"/>
      <c r="O7" s="6">
        <f t="shared" si="0"/>
        <v>3.4563253801371596</v>
      </c>
      <c r="P7" s="6">
        <f t="shared" si="1"/>
        <v>2.5919611049553204</v>
      </c>
      <c r="Q7" s="6">
        <f t="shared" si="2"/>
        <v>3.5157336805369033</v>
      </c>
      <c r="R7" s="6">
        <f t="shared" si="3"/>
        <v>5.6380844091215687</v>
      </c>
      <c r="S7" s="6">
        <f t="shared" si="4"/>
        <v>2.6519208171020603</v>
      </c>
      <c r="T7" s="6">
        <f t="shared" si="5"/>
        <v>2.2600993441317607</v>
      </c>
      <c r="U7" s="6">
        <f t="shared" si="6"/>
        <v>9.2946875481955349</v>
      </c>
      <c r="V7" s="6">
        <f t="shared" si="7"/>
        <v>0.82970545210980795</v>
      </c>
      <c r="W7" s="6">
        <f t="shared" si="8"/>
        <v>3.0778139954442008</v>
      </c>
      <c r="X7" s="6">
        <f t="shared" si="14"/>
        <v>2.218634101486705</v>
      </c>
      <c r="Z7" s="6">
        <f t="shared" si="9"/>
        <v>1.1962260360053989</v>
      </c>
      <c r="AA7" s="6">
        <f t="shared" si="10"/>
        <v>-6.7027264432402145</v>
      </c>
      <c r="AB7" s="6">
        <f t="shared" si="15"/>
        <v>2.6860282284270953</v>
      </c>
      <c r="AC7" s="6">
        <f t="shared" si="16"/>
        <v>2.560270413677368</v>
      </c>
      <c r="AD7" s="6">
        <f t="shared" si="17"/>
        <v>0.43328671561535526</v>
      </c>
      <c r="AF7" s="6">
        <f>Balance_on_income!E7/(NFA_in_yen!E6+NFA_in_yen!H6)*100</f>
        <v>4.2655501460564755</v>
      </c>
      <c r="AG7" s="6">
        <f>Balance_on_income!J7/NFA_in_yen!L6*100</f>
        <v>2.738224572076966</v>
      </c>
      <c r="AH7" s="6">
        <f t="shared" si="11"/>
        <v>4.6101879690152003</v>
      </c>
      <c r="AI7" s="6">
        <f t="shared" si="12"/>
        <v>3.0778139954442008</v>
      </c>
      <c r="AJ7" s="6">
        <f t="shared" si="13"/>
        <v>1.5323739735709996</v>
      </c>
    </row>
    <row r="8" spans="1:36">
      <c r="A8" s="9">
        <v>2000</v>
      </c>
      <c r="B8" s="5">
        <f>Balance_on_income!B8/SUM(NFA_in_yen!C7+NFA_in_yen!D7+NFA_in_yen!E7+NFA_in_yen!G7+NFA_in_yen!H7)*100</f>
        <v>3.4448259824052725</v>
      </c>
      <c r="C8" s="5">
        <f>Balance_on_income!C8/NFA_in_yen!C7*100</f>
        <v>3.5024582104228124</v>
      </c>
      <c r="D8" s="5">
        <f>Balance_on_income!D8/NFA_in_yen!D7*100</f>
        <v>2.7240315392526568</v>
      </c>
      <c r="E8" s="5">
        <f>Balance_on_income!E8/NFA_in_yen!E7*100</f>
        <v>5.6710041163503</v>
      </c>
      <c r="F8" s="5">
        <f>Balance_on_income!F8/NFA_in_yen!G7*100</f>
        <v>2.5241752966188877</v>
      </c>
      <c r="G8" s="5">
        <f>Balance_on_income!G8/SUM(NFA_in_yen!J7+NFA_in_yen!K7+NFA_in_yen!L7+NFA_in_yen!N7)*100</f>
        <v>1.8017770701219789</v>
      </c>
      <c r="H8" s="5">
        <f>Balance_on_income!H8/NFA_in_yen!J7*100</f>
        <v>5.9961807765754296</v>
      </c>
      <c r="I8" s="5">
        <f>Balance_on_income!I8/NFA_in_yen!K7*100</f>
        <v>0.35728670599663565</v>
      </c>
      <c r="J8" s="5">
        <f>Balance_on_income!J8/NFA_in_yen!L7*100</f>
        <v>3.5155100359055864</v>
      </c>
      <c r="K8" s="5">
        <f>Balance_on_income!K8/NFA_in_yen!N7*100</f>
        <v>2.2620656421215837</v>
      </c>
      <c r="M8" s="6">
        <v>-0.65301515640115204</v>
      </c>
      <c r="N8" s="19"/>
      <c r="O8" s="6">
        <f t="shared" si="0"/>
        <v>4.1247765548774629</v>
      </c>
      <c r="P8" s="6">
        <f t="shared" si="1"/>
        <v>4.1827876038370793</v>
      </c>
      <c r="Q8" s="6">
        <f t="shared" si="2"/>
        <v>3.3992442759790409</v>
      </c>
      <c r="R8" s="6">
        <f t="shared" si="3"/>
        <v>6.365587524077676</v>
      </c>
      <c r="S8" s="6">
        <f t="shared" si="4"/>
        <v>3.1980743633255315</v>
      </c>
      <c r="T8" s="6">
        <f t="shared" si="5"/>
        <v>2.4709277592950274</v>
      </c>
      <c r="U8" s="6">
        <f t="shared" si="6"/>
        <v>6.6929015947935877</v>
      </c>
      <c r="V8" s="6">
        <f t="shared" si="7"/>
        <v>1.01694265204757</v>
      </c>
      <c r="W8" s="6">
        <f t="shared" si="8"/>
        <v>4.1959252199442298</v>
      </c>
      <c r="X8" s="6">
        <f t="shared" si="14"/>
        <v>2.9342418424795902</v>
      </c>
      <c r="Z8" s="6">
        <f t="shared" si="9"/>
        <v>1.6538487955824355</v>
      </c>
      <c r="AA8" s="6">
        <f t="shared" si="10"/>
        <v>-2.5101139909565084</v>
      </c>
      <c r="AB8" s="6">
        <f t="shared" si="15"/>
        <v>2.3823016239314709</v>
      </c>
      <c r="AC8" s="6">
        <f t="shared" si="16"/>
        <v>2.1696623041334462</v>
      </c>
      <c r="AD8" s="6">
        <f t="shared" si="17"/>
        <v>0.26383252084594133</v>
      </c>
      <c r="AF8" s="6">
        <f>Balance_on_income!E8/(NFA_in_yen!E7+NFA_in_yen!H7)*100</f>
        <v>4.4071985202704749</v>
      </c>
      <c r="AG8" s="6">
        <f>Balance_on_income!J8/NFA_in_yen!L7*100</f>
        <v>3.5155100359055864</v>
      </c>
      <c r="AH8" s="6">
        <f t="shared" si="11"/>
        <v>5.0934748393601126</v>
      </c>
      <c r="AI8" s="6">
        <f t="shared" si="12"/>
        <v>4.1959252199442298</v>
      </c>
      <c r="AJ8" s="6">
        <f t="shared" si="13"/>
        <v>0.89754961941588274</v>
      </c>
    </row>
    <row r="9" spans="1:36">
      <c r="A9" s="9">
        <v>2001</v>
      </c>
      <c r="B9" s="5">
        <f>Balance_on_income!B9/SUM(NFA_in_yen!C8+NFA_in_yen!D8+NFA_in_yen!E8+NFA_in_yen!G8+NFA_in_yen!H8)*100</f>
        <v>3.6642265092056037</v>
      </c>
      <c r="C9" s="5">
        <f>Balance_on_income!C9/NFA_in_yen!C8*100</f>
        <v>6.3910855499640551</v>
      </c>
      <c r="D9" s="5">
        <f>Balance_on_income!D9/NFA_in_yen!D8*100</f>
        <v>2.9104304251153219</v>
      </c>
      <c r="E9" s="5">
        <f>Balance_on_income!E9/NFA_in_yen!E8*100</f>
        <v>5.6560150689270055</v>
      </c>
      <c r="F9" s="5">
        <f>Balance_on_income!F9/NFA_in_yen!G8*100</f>
        <v>2.3718216634396403</v>
      </c>
      <c r="G9" s="5">
        <f>Balance_on_income!G9/SUM(NFA_in_yen!J8+NFA_in_yen!K8+NFA_in_yen!L8+NFA_in_yen!N8)*100</f>
        <v>1.9648400090474656</v>
      </c>
      <c r="H9" s="5">
        <f>Balance_on_income!H9/NFA_in_yen!J8*100</f>
        <v>8.6700103770321704</v>
      </c>
      <c r="I9" s="5">
        <f>Balance_on_income!I9/NFA_in_yen!K8*100</f>
        <v>0.51406156084907151</v>
      </c>
      <c r="J9" s="5">
        <f>Balance_on_income!J9/NFA_in_yen!L8*100</f>
        <v>2.8955115012894992</v>
      </c>
      <c r="K9" s="5">
        <f>Balance_on_income!K9/NFA_in_yen!N8*100</f>
        <v>2.1364116252664291</v>
      </c>
      <c r="M9" s="6">
        <v>-0.80337580134707898</v>
      </c>
      <c r="N9" s="19"/>
      <c r="O9" s="6">
        <f t="shared" si="0"/>
        <v>4.5037846263858539</v>
      </c>
      <c r="P9" s="6">
        <f t="shared" si="1"/>
        <v>7.2527280131059468</v>
      </c>
      <c r="Q9" s="6">
        <f t="shared" si="2"/>
        <v>3.7438836819941201</v>
      </c>
      <c r="R9" s="6">
        <f t="shared" si="3"/>
        <v>6.5117043270932262</v>
      </c>
      <c r="S9" s="6">
        <f t="shared" si="4"/>
        <v>3.2009128238356332</v>
      </c>
      <c r="T9" s="6">
        <f t="shared" si="5"/>
        <v>2.7906350974715277</v>
      </c>
      <c r="U9" s="6">
        <f t="shared" si="6"/>
        <v>9.5501094466760037</v>
      </c>
      <c r="V9" s="6">
        <f t="shared" si="7"/>
        <v>1.3281070528749384</v>
      </c>
      <c r="W9" s="6">
        <f t="shared" si="8"/>
        <v>3.7288439324599798</v>
      </c>
      <c r="X9" s="6">
        <f t="shared" si="14"/>
        <v>2.9635962416687089</v>
      </c>
      <c r="Z9" s="6">
        <f t="shared" si="9"/>
        <v>1.7131495289143261</v>
      </c>
      <c r="AA9" s="6">
        <f t="shared" si="10"/>
        <v>-2.2973814335700569</v>
      </c>
      <c r="AB9" s="6">
        <f t="shared" si="15"/>
        <v>2.4157766291191818</v>
      </c>
      <c r="AC9" s="6">
        <f t="shared" si="16"/>
        <v>2.7828603946332464</v>
      </c>
      <c r="AD9" s="6">
        <f t="shared" si="17"/>
        <v>0.23731658216692431</v>
      </c>
      <c r="AF9" s="6">
        <f>Balance_on_income!E9/(NFA_in_yen!E8+NFA_in_yen!H8)*100</f>
        <v>4.203022420413725</v>
      </c>
      <c r="AG9" s="6">
        <f>Balance_on_income!J9/NFA_in_yen!L8*100</f>
        <v>2.8955115012894992</v>
      </c>
      <c r="AH9" s="6">
        <f t="shared" si="11"/>
        <v>5.0469441497675405</v>
      </c>
      <c r="AI9" s="6">
        <f t="shared" si="12"/>
        <v>3.7288439324599798</v>
      </c>
      <c r="AJ9" s="6">
        <f t="shared" si="13"/>
        <v>1.3181002173075607</v>
      </c>
    </row>
    <row r="10" spans="1:36">
      <c r="A10" s="9">
        <v>2002</v>
      </c>
      <c r="B10" s="5">
        <f>Balance_on_income!B10/SUM(NFA_in_yen!C9+NFA_in_yen!D9+NFA_in_yen!E9+NFA_in_yen!G9+NFA_in_yen!H9)*100</f>
        <v>3.0214082754766913</v>
      </c>
      <c r="C10" s="5">
        <f>Balance_on_income!C10/NFA_in_yen!C9*100</f>
        <v>5.3267602073062825</v>
      </c>
      <c r="D10" s="5">
        <f>Balance_on_income!D10/NFA_in_yen!D9*100</f>
        <v>3.5588186217253468</v>
      </c>
      <c r="E10" s="5">
        <f>Balance_on_income!E10/NFA_in_yen!E9*100</f>
        <v>4.6489555436529191</v>
      </c>
      <c r="F10" s="5">
        <f>Balance_on_income!F10/NFA_in_yen!G9*100</f>
        <v>1.5202145743108766</v>
      </c>
      <c r="G10" s="5">
        <f>Balance_on_income!G10/SUM(NFA_in_yen!J9+NFA_in_yen!K9+NFA_in_yen!L9+NFA_in_yen!N9)*100</f>
        <v>1.5923461813383186</v>
      </c>
      <c r="H10" s="5">
        <f>Balance_on_income!H10/NFA_in_yen!J9*100</f>
        <v>9.9969843184559721</v>
      </c>
      <c r="I10" s="5">
        <f>Balance_on_income!I10/NFA_in_yen!K9*100</f>
        <v>0.62647539495187943</v>
      </c>
      <c r="J10" s="5">
        <f>Balance_on_income!J10/NFA_in_yen!L9*100</f>
        <v>2.4093325303097752</v>
      </c>
      <c r="K10" s="5">
        <f>Balance_on_income!K10/NFA_in_yen!N9*100</f>
        <v>1.2226396525129408</v>
      </c>
      <c r="M10" s="6">
        <v>-0.89967826042920995</v>
      </c>
      <c r="N10" s="19"/>
      <c r="O10" s="6">
        <f t="shared" si="0"/>
        <v>3.9566839613399907</v>
      </c>
      <c r="P10" s="6">
        <f t="shared" si="1"/>
        <v>6.2829649373875807</v>
      </c>
      <c r="Q10" s="6">
        <f t="shared" si="2"/>
        <v>4.4989731656686294</v>
      </c>
      <c r="R10" s="6">
        <f t="shared" si="3"/>
        <v>5.5990068515252567</v>
      </c>
      <c r="S10" s="6">
        <f t="shared" si="4"/>
        <v>2.4418617339098336</v>
      </c>
      <c r="T10" s="6">
        <f t="shared" si="5"/>
        <v>2.5146481848125735</v>
      </c>
      <c r="U10" s="6">
        <f t="shared" si="6"/>
        <v>10.995587489131363</v>
      </c>
      <c r="V10" s="6">
        <f t="shared" si="7"/>
        <v>1.5400087795796713</v>
      </c>
      <c r="W10" s="6">
        <f t="shared" si="8"/>
        <v>3.3390515112905916</v>
      </c>
      <c r="X10" s="6">
        <f t="shared" si="14"/>
        <v>2.1415852902268773</v>
      </c>
      <c r="Z10" s="6">
        <f t="shared" si="9"/>
        <v>1.4420357765274172</v>
      </c>
      <c r="AA10" s="6">
        <f t="shared" si="10"/>
        <v>-4.7126225517437828</v>
      </c>
      <c r="AB10" s="6">
        <f t="shared" si="15"/>
        <v>2.9589643860889581</v>
      </c>
      <c r="AC10" s="6">
        <f t="shared" si="16"/>
        <v>2.259955340234665</v>
      </c>
      <c r="AD10" s="6">
        <f t="shared" si="17"/>
        <v>0.30027644368295636</v>
      </c>
      <c r="AF10" s="6">
        <f>Balance_on_income!E10/(NFA_in_yen!E9+NFA_in_yen!H9)*100</f>
        <v>3.3764529531061167</v>
      </c>
      <c r="AG10" s="6">
        <f>Balance_on_income!J10/NFA_in_yen!L9*100</f>
        <v>2.4093325303097752</v>
      </c>
      <c r="AH10" s="6">
        <f t="shared" si="11"/>
        <v>4.3149518977069645</v>
      </c>
      <c r="AI10" s="6">
        <f t="shared" si="12"/>
        <v>3.3390515112905916</v>
      </c>
      <c r="AJ10" s="6">
        <f t="shared" si="13"/>
        <v>0.97590038641637289</v>
      </c>
    </row>
    <row r="11" spans="1:36">
      <c r="A11" s="9">
        <v>2003</v>
      </c>
      <c r="B11" s="5">
        <f>Balance_on_income!B11/SUM(NFA_in_yen!C10+NFA_in_yen!D10+NFA_in_yen!E10+NFA_in_yen!G10+NFA_in_yen!H10)*100</f>
        <v>3.0202223583997196</v>
      </c>
      <c r="C11" s="5">
        <f>Balance_on_income!C11/NFA_in_yen!C10*100</f>
        <v>4.188552003947585</v>
      </c>
      <c r="D11" s="5">
        <f>Balance_on_income!D11/NFA_in_yen!D10*100</f>
        <v>4.7288048423467979</v>
      </c>
      <c r="E11" s="5">
        <f>Balance_on_income!E11/NFA_in_yen!E10*100</f>
        <v>4.7832673364993017</v>
      </c>
      <c r="F11" s="5">
        <f>Balance_on_income!F11/NFA_in_yen!G10*100</f>
        <v>1.4444381427707198</v>
      </c>
      <c r="G11" s="5">
        <f>Balance_on_income!G11/SUM(NFA_in_yen!J10+NFA_in_yen!K10+NFA_in_yen!L10+NFA_in_yen!N10)*100</f>
        <v>1.4434816442850684</v>
      </c>
      <c r="H11" s="5">
        <f>Balance_on_income!H11/NFA_in_yen!J10*100</f>
        <v>6.2429288077703058</v>
      </c>
      <c r="I11" s="5">
        <f>Balance_on_income!I11/NFA_in_yen!K10*100</f>
        <v>0.95713619746301248</v>
      </c>
      <c r="J11" s="5">
        <f>Balance_on_income!J11/NFA_in_yen!L10*100</f>
        <v>2.3846817957572766</v>
      </c>
      <c r="K11" s="5">
        <f>Balance_on_income!K11/NFA_in_yen!N10*100</f>
        <v>0.92624595830081391</v>
      </c>
      <c r="M11" s="6">
        <v>-0.247839455387176</v>
      </c>
      <c r="N11" s="19"/>
      <c r="O11" s="6">
        <f t="shared" si="0"/>
        <v>3.2761814841346659</v>
      </c>
      <c r="P11" s="6">
        <f t="shared" si="1"/>
        <v>4.4474139057375517</v>
      </c>
      <c r="Q11" s="6">
        <f t="shared" si="2"/>
        <v>4.989009030544489</v>
      </c>
      <c r="R11" s="6">
        <f t="shared" si="3"/>
        <v>5.0436068396096267</v>
      </c>
      <c r="S11" s="6">
        <f t="shared" si="4"/>
        <v>1.6964821502798877</v>
      </c>
      <c r="T11" s="6">
        <f t="shared" si="5"/>
        <v>1.6955232753237848</v>
      </c>
      <c r="U11" s="6">
        <f t="shared" si="6"/>
        <v>6.5068949160801193</v>
      </c>
      <c r="V11" s="6">
        <f t="shared" si="7"/>
        <v>1.2079694778252659</v>
      </c>
      <c r="W11" s="6">
        <f t="shared" si="8"/>
        <v>2.6390618877544014</v>
      </c>
      <c r="X11" s="6">
        <f t="shared" si="14"/>
        <v>1.1770024902497234</v>
      </c>
      <c r="Z11" s="6">
        <f t="shared" si="9"/>
        <v>1.5806582088108811</v>
      </c>
      <c r="AA11" s="6">
        <f t="shared" si="10"/>
        <v>-2.0594810103425676</v>
      </c>
      <c r="AB11" s="6">
        <f t="shared" si="15"/>
        <v>3.7810395527192231</v>
      </c>
      <c r="AC11" s="6">
        <f t="shared" si="16"/>
        <v>2.4045449518552253</v>
      </c>
      <c r="AD11" s="6">
        <f t="shared" si="17"/>
        <v>0.51947966003016433</v>
      </c>
      <c r="AF11" s="6">
        <f>Balance_on_income!E11/(NFA_in_yen!E10+NFA_in_yen!H10)*100</f>
        <v>3.4288268540171427</v>
      </c>
      <c r="AG11" s="6">
        <f>Balance_on_income!J11/NFA_in_yen!L10*100</f>
        <v>2.3846817957572766</v>
      </c>
      <c r="AH11" s="6">
        <f t="shared" si="11"/>
        <v>3.6858011789729472</v>
      </c>
      <c r="AI11" s="6">
        <f t="shared" si="12"/>
        <v>2.6390618877544014</v>
      </c>
      <c r="AJ11" s="6">
        <f t="shared" si="13"/>
        <v>1.0467392912185458</v>
      </c>
    </row>
    <row r="12" spans="1:36">
      <c r="A12" s="9">
        <v>2004</v>
      </c>
      <c r="B12" s="5">
        <f>Balance_on_income!B12/SUM(NFA_in_yen!C11+NFA_in_yen!D11+NFA_in_yen!E11+NFA_in_yen!G11+NFA_in_yen!H11)*100</f>
        <v>3.1798147075553294</v>
      </c>
      <c r="C12" s="5">
        <f>Balance_on_income!C12/NFA_in_yen!C11*100</f>
        <v>5.7177446287431817</v>
      </c>
      <c r="D12" s="5">
        <f>Balance_on_income!D12/NFA_in_yen!D11*100</f>
        <v>5.0483091787439616</v>
      </c>
      <c r="E12" s="5">
        <f>Balance_on_income!E12/NFA_in_yen!E11*100</f>
        <v>4.7184739189075824</v>
      </c>
      <c r="F12" s="5">
        <f>Balance_on_income!F12/NFA_in_yen!G11*100</f>
        <v>1.503157213017432</v>
      </c>
      <c r="G12" s="5">
        <f>Balance_on_income!G12/SUM(NFA_in_yen!J11+NFA_in_yen!K11+NFA_in_yen!L11+NFA_in_yen!N11)*100</f>
        <v>1.394763034628502</v>
      </c>
      <c r="H12" s="5">
        <f>Balance_on_income!H12/NFA_in_yen!J11*100</f>
        <v>7.1498439125910513</v>
      </c>
      <c r="I12" s="5">
        <f>Balance_on_income!I12/NFA_in_yen!K11*100</f>
        <v>1.0819672131147542</v>
      </c>
      <c r="J12" s="5">
        <f>Balance_on_income!J12/NFA_in_yen!L11*100</f>
        <v>2.1794558984994512</v>
      </c>
      <c r="K12" s="5">
        <f>Balance_on_income!K12/NFA_in_yen!N11*100</f>
        <v>0.8264085471646424</v>
      </c>
      <c r="M12" s="6">
        <v>-8.2754054945362292E-3</v>
      </c>
      <c r="N12" s="19"/>
      <c r="O12" s="6">
        <f t="shared" si="0"/>
        <v>3.1883539622688417</v>
      </c>
      <c r="P12" s="6">
        <f t="shared" si="1"/>
        <v>5.7264939248306002</v>
      </c>
      <c r="Q12" s="6">
        <f t="shared" si="2"/>
        <v>5.057003071748567</v>
      </c>
      <c r="R12" s="6">
        <f t="shared" si="3"/>
        <v>4.7271405144479806</v>
      </c>
      <c r="S12" s="6">
        <f t="shared" si="4"/>
        <v>1.5115577060414331</v>
      </c>
      <c r="T12" s="6">
        <f t="shared" si="5"/>
        <v>1.4031545568523374</v>
      </c>
      <c r="U12" s="6">
        <f t="shared" si="6"/>
        <v>7.1587117305094816</v>
      </c>
      <c r="V12" s="6">
        <f t="shared" si="7"/>
        <v>1.0903328480737162</v>
      </c>
      <c r="W12" s="6">
        <f t="shared" si="8"/>
        <v>2.1879123626138641</v>
      </c>
      <c r="X12" s="6">
        <f t="shared" si="14"/>
        <v>0.8347530318574492</v>
      </c>
      <c r="Z12" s="6">
        <f t="shared" si="9"/>
        <v>1.7851994054165043</v>
      </c>
      <c r="AA12" s="6">
        <f t="shared" si="10"/>
        <v>-1.4322178056788815</v>
      </c>
      <c r="AB12" s="6">
        <f t="shared" si="15"/>
        <v>3.9666702236748508</v>
      </c>
      <c r="AC12" s="6">
        <f t="shared" si="16"/>
        <v>2.5392281518341164</v>
      </c>
      <c r="AD12" s="6">
        <f t="shared" si="17"/>
        <v>0.67680467418398393</v>
      </c>
      <c r="AF12" s="6">
        <f>Balance_on_income!E12/(NFA_in_yen!E11+NFA_in_yen!H11)*100</f>
        <v>3.220417367711701</v>
      </c>
      <c r="AG12" s="6">
        <f>Balance_on_income!J12/NFA_in_yen!L11*100</f>
        <v>2.1794558984994512</v>
      </c>
      <c r="AH12" s="6">
        <f t="shared" si="11"/>
        <v>3.2289599827380666</v>
      </c>
      <c r="AI12" s="6">
        <f t="shared" si="12"/>
        <v>2.1879123626138641</v>
      </c>
      <c r="AJ12" s="6">
        <f t="shared" si="13"/>
        <v>1.0410476201242025</v>
      </c>
    </row>
    <row r="13" spans="1:36">
      <c r="A13" s="9">
        <v>2005</v>
      </c>
      <c r="B13" s="5">
        <f>Balance_on_income!B13/SUM(NFA_in_yen!C12+NFA_in_yen!D12+NFA_in_yen!E12+NFA_in_yen!G12+NFA_in_yen!H12)*100</f>
        <v>3.5912580262471558</v>
      </c>
      <c r="C13" s="5">
        <f>Balance_on_income!C13/NFA_in_yen!C12*100</f>
        <v>8.6840672870065578</v>
      </c>
      <c r="D13" s="5">
        <f>Balance_on_income!D13/NFA_in_yen!D12*100</f>
        <v>5.4782471294638144</v>
      </c>
      <c r="E13" s="5">
        <f>Balance_on_income!E13/NFA_in_yen!E12*100</f>
        <v>4.9288571011531159</v>
      </c>
      <c r="F13" s="5">
        <f>Balance_on_income!F13/NFA_in_yen!G12*100</f>
        <v>1.7266010356331483</v>
      </c>
      <c r="G13" s="5">
        <f>Balance_on_income!G13/SUM(NFA_in_yen!J12+NFA_in_yen!K12+NFA_in_yen!L12+NFA_in_yen!N12)*100</f>
        <v>1.6705676544669683</v>
      </c>
      <c r="H13" s="5">
        <f>Balance_on_income!H13/NFA_in_yen!J12*100</f>
        <v>10.339671222024162</v>
      </c>
      <c r="I13" s="5">
        <f>Balance_on_income!I13/NFA_in_yen!K12*100</f>
        <v>1.4275192846898297</v>
      </c>
      <c r="J13" s="5">
        <f>Balance_on_income!J13/NFA_in_yen!L12*100</f>
        <v>1.8016815382093254</v>
      </c>
      <c r="K13" s="5">
        <f>Balance_on_income!K13/NFA_in_yen!N12*100</f>
        <v>1.0339511459796498</v>
      </c>
      <c r="M13" s="6">
        <v>-0.27311098237193399</v>
      </c>
      <c r="N13" s="19"/>
      <c r="O13" s="6">
        <f t="shared" si="0"/>
        <v>3.87495192789582</v>
      </c>
      <c r="P13" s="6">
        <f t="shared" si="1"/>
        <v>8.9817083011535459</v>
      </c>
      <c r="Q13" s="6">
        <f t="shared" si="2"/>
        <v>5.7671087191129677</v>
      </c>
      <c r="R13" s="6">
        <f t="shared" si="3"/>
        <v>5.2162141371977722</v>
      </c>
      <c r="S13" s="6">
        <f t="shared" si="4"/>
        <v>2.0051884077639581</v>
      </c>
      <c r="T13" s="6">
        <f t="shared" si="5"/>
        <v>1.9490015741846056</v>
      </c>
      <c r="U13" s="6">
        <f t="shared" si="6"/>
        <v>10.641846255246335</v>
      </c>
      <c r="V13" s="6">
        <f t="shared" si="7"/>
        <v>1.7052875947640933</v>
      </c>
      <c r="W13" s="6">
        <f t="shared" si="8"/>
        <v>2.0804745249944689</v>
      </c>
      <c r="X13" s="6">
        <f t="shared" si="14"/>
        <v>1.3106416345951999</v>
      </c>
      <c r="Z13" s="6">
        <f t="shared" si="9"/>
        <v>1.9259503537112144</v>
      </c>
      <c r="AA13" s="6">
        <f t="shared" si="10"/>
        <v>-1.6601379540927894</v>
      </c>
      <c r="AB13" s="6">
        <f t="shared" si="15"/>
        <v>4.0618211243488744</v>
      </c>
      <c r="AC13" s="6">
        <f t="shared" si="16"/>
        <v>3.1357396122033032</v>
      </c>
      <c r="AD13" s="6">
        <f t="shared" si="17"/>
        <v>0.69454677316875824</v>
      </c>
      <c r="AF13" s="6">
        <f>Balance_on_income!E13/(NFA_in_yen!E12+NFA_in_yen!H12)*100</f>
        <v>3.2594837738180273</v>
      </c>
      <c r="AG13" s="6">
        <f>Balance_on_income!J13/NFA_in_yen!L12*100</f>
        <v>1.8016815382093254</v>
      </c>
      <c r="AH13" s="6">
        <f t="shared" si="11"/>
        <v>3.5422690820782865</v>
      </c>
      <c r="AI13" s="6">
        <f t="shared" si="12"/>
        <v>2.0804745249944689</v>
      </c>
      <c r="AJ13" s="6">
        <f t="shared" si="13"/>
        <v>1.4617945570838176</v>
      </c>
    </row>
    <row r="14" spans="1:36">
      <c r="A14" s="9">
        <v>2006</v>
      </c>
      <c r="B14" s="5">
        <f>Balance_on_income!B14/SUM(NFA_in_yen!C13+NFA_in_yen!D13+NFA_in_yen!E13+NFA_in_yen!G13+NFA_in_yen!H13)*100</f>
        <v>3.8424566725039604</v>
      </c>
      <c r="C14" s="5">
        <f>Balance_on_income!C14/NFA_in_yen!C13*100</f>
        <v>8.9523078609801541</v>
      </c>
      <c r="D14" s="5">
        <f>Balance_on_income!D14/NFA_in_yen!D13*100</f>
        <v>5.6139004149377589</v>
      </c>
      <c r="E14" s="5">
        <f>Balance_on_income!E14/NFA_in_yen!E13*100</f>
        <v>5.1185827694814545</v>
      </c>
      <c r="F14" s="5">
        <f>Balance_on_income!F14/NFA_in_yen!G13*100</f>
        <v>2.0626658313679247</v>
      </c>
      <c r="G14" s="5">
        <f>Balance_on_income!G14/SUM(NFA_in_yen!J13+NFA_in_yen!K13+NFA_in_yen!L13+NFA_in_yen!N13)*100</f>
        <v>1.7155464889557825</v>
      </c>
      <c r="H14" s="5">
        <f>Balance_on_income!H14/NFA_in_yen!J13*100</f>
        <v>8.8112240611610524</v>
      </c>
      <c r="I14" s="5">
        <f>Balance_on_income!I14/NFA_in_yen!K13*100</f>
        <v>1.2112133210882101</v>
      </c>
      <c r="J14" s="5">
        <f>Balance_on_income!J14/NFA_in_yen!L13*100</f>
        <v>1.7197711586619706</v>
      </c>
      <c r="K14" s="5">
        <f>Balance_on_income!K14/NFA_in_yen!N13*100</f>
        <v>1.5771793687210771</v>
      </c>
      <c r="M14" s="6">
        <v>0.24066390041427599</v>
      </c>
      <c r="N14" s="19"/>
      <c r="O14" s="6">
        <f t="shared" si="0"/>
        <v>3.593145368298778</v>
      </c>
      <c r="P14" s="6">
        <f t="shared" si="1"/>
        <v>8.6907285143488231</v>
      </c>
      <c r="Q14" s="6">
        <f t="shared" si="2"/>
        <v>5.3603361205404765</v>
      </c>
      <c r="R14" s="6">
        <f t="shared" si="3"/>
        <v>4.8662076639009566</v>
      </c>
      <c r="S14" s="6">
        <f t="shared" si="4"/>
        <v>1.8176275575785494</v>
      </c>
      <c r="T14" s="6">
        <f t="shared" si="5"/>
        <v>1.4713416004574098</v>
      </c>
      <c r="U14" s="6">
        <f t="shared" si="6"/>
        <v>8.5499834371222327</v>
      </c>
      <c r="V14" s="6">
        <f t="shared" si="7"/>
        <v>0.96821926642278733</v>
      </c>
      <c r="W14" s="6">
        <f t="shared" si="8"/>
        <v>1.4755561273188889</v>
      </c>
      <c r="X14" s="6">
        <f t="shared" si="14"/>
        <v>1.3333066804451565</v>
      </c>
      <c r="Z14" s="6">
        <f t="shared" si="9"/>
        <v>2.1218037678413681</v>
      </c>
      <c r="AA14" s="6">
        <f t="shared" si="10"/>
        <v>0.14074507722659035</v>
      </c>
      <c r="AB14" s="6">
        <f t="shared" si="15"/>
        <v>4.3921168541176892</v>
      </c>
      <c r="AC14" s="6">
        <f t="shared" si="16"/>
        <v>3.3906515365820677</v>
      </c>
      <c r="AD14" s="6">
        <f t="shared" si="17"/>
        <v>0.48432087713339289</v>
      </c>
      <c r="AF14" s="6">
        <f>Balance_on_income!E14/(NFA_in_yen!E13+NFA_in_yen!H13)*100</f>
        <v>3.4260386116819288</v>
      </c>
      <c r="AG14" s="6">
        <f>Balance_on_income!J14/NFA_in_yen!L13*100</f>
        <v>1.7197711586619706</v>
      </c>
      <c r="AH14" s="6">
        <f t="shared" si="11"/>
        <v>3.1777270693580162</v>
      </c>
      <c r="AI14" s="6">
        <f t="shared" si="12"/>
        <v>1.4755561273188889</v>
      </c>
      <c r="AJ14" s="6">
        <f t="shared" si="13"/>
        <v>1.7021709420391273</v>
      </c>
    </row>
    <row r="15" spans="1:36">
      <c r="A15" s="9">
        <v>2007</v>
      </c>
      <c r="B15" s="5">
        <f>Balance_on_income!B15/SUM(NFA_in_yen!C14+NFA_in_yen!D14+NFA_in_yen!E14+NFA_in_yen!G14+NFA_in_yen!H14)*100</f>
        <v>4.2516646679847154</v>
      </c>
      <c r="C15" s="5">
        <f>Balance_on_income!C15/NFA_in_yen!C14*100</f>
        <v>9.9281920861694957</v>
      </c>
      <c r="D15" s="5">
        <f>Balance_on_income!D15/NFA_in_yen!D14*100</f>
        <v>5.5402378364133478</v>
      </c>
      <c r="E15" s="5">
        <f>Balance_on_income!E15/NFA_in_yen!E14*100</f>
        <v>5.50226331503419</v>
      </c>
      <c r="F15" s="5">
        <f>Balance_on_income!F15/NFA_in_yen!G14*100</f>
        <v>2.5211228984215666</v>
      </c>
      <c r="G15" s="5">
        <f>Balance_on_income!G15/SUM(NFA_in_yen!J14+NFA_in_yen!K14+NFA_in_yen!L14+NFA_in_yen!N14)*100</f>
        <v>2.1030117518125602</v>
      </c>
      <c r="H15" s="5">
        <f>Balance_on_income!H15/NFA_in_yen!J14*100</f>
        <v>13.619464188080919</v>
      </c>
      <c r="I15" s="5">
        <f>Balance_on_income!I15/NFA_in_yen!K14*100</f>
        <v>1.3610268159193983</v>
      </c>
      <c r="J15" s="5">
        <f>Balance_on_income!J15/NFA_in_yen!L14*100</f>
        <v>1.7838759330674125</v>
      </c>
      <c r="K15" s="5">
        <f>Balance_on_income!K15/NFA_in_yen!N14*100</f>
        <v>1.9541979510509839</v>
      </c>
      <c r="M15" s="6">
        <v>5.7951817204070298E-2</v>
      </c>
      <c r="N15" s="19"/>
      <c r="O15" s="6">
        <f t="shared" si="0"/>
        <v>4.1912839255815904</v>
      </c>
      <c r="P15" s="6">
        <f t="shared" si="1"/>
        <v>9.8645235982816928</v>
      </c>
      <c r="Q15" s="6">
        <f t="shared" si="2"/>
        <v>5.4791107749485812</v>
      </c>
      <c r="R15" s="6">
        <f t="shared" si="3"/>
        <v>5.4411582477486009</v>
      </c>
      <c r="S15" s="6">
        <f t="shared" si="4"/>
        <v>2.4617444555705692</v>
      </c>
      <c r="T15" s="6">
        <f t="shared" si="5"/>
        <v>2.0438754716312957</v>
      </c>
      <c r="U15" s="6">
        <f t="shared" si="6"/>
        <v>13.553657779895767</v>
      </c>
      <c r="V15" s="6">
        <f t="shared" si="7"/>
        <v>1.3023202804470113</v>
      </c>
      <c r="W15" s="6">
        <f t="shared" si="8"/>
        <v>1.7249244907755479</v>
      </c>
      <c r="X15" s="6">
        <f t="shared" si="14"/>
        <v>1.8951478612226236</v>
      </c>
      <c r="Z15" s="6">
        <f t="shared" si="9"/>
        <v>2.1474084539502947</v>
      </c>
      <c r="AA15" s="6">
        <f t="shared" si="10"/>
        <v>-3.6891341816140741</v>
      </c>
      <c r="AB15" s="6">
        <f t="shared" si="15"/>
        <v>4.1767904945015699</v>
      </c>
      <c r="AC15" s="6">
        <f t="shared" si="16"/>
        <v>3.716233756973053</v>
      </c>
      <c r="AD15" s="6">
        <f t="shared" si="17"/>
        <v>0.56659659434794563</v>
      </c>
      <c r="AF15" s="6">
        <f>Balance_on_income!E15/(NFA_in_yen!E14+NFA_in_yen!H14)*100</f>
        <v>3.6974155412693617</v>
      </c>
      <c r="AG15" s="6">
        <f>Balance_on_income!J15/NFA_in_yen!L14*100</f>
        <v>1.7838759330674125</v>
      </c>
      <c r="AH15" s="6">
        <f t="shared" si="11"/>
        <v>3.6373558102750669</v>
      </c>
      <c r="AI15" s="6">
        <f t="shared" si="12"/>
        <v>1.7249244907755479</v>
      </c>
      <c r="AJ15" s="6">
        <f t="shared" si="13"/>
        <v>1.9124313194995191</v>
      </c>
    </row>
    <row r="16" spans="1:36">
      <c r="A16" s="9">
        <v>2008</v>
      </c>
      <c r="B16" s="5">
        <f>Balance_on_income!B16/SUM(NFA_in_yen!C15+NFA_in_yen!D15+NFA_in_yen!E15+NFA_in_yen!G15+NFA_in_yen!H15)*100</f>
        <v>3.6713906915424608</v>
      </c>
      <c r="C16" s="5">
        <f>Balance_on_income!C16/NFA_in_yen!C15*100</f>
        <v>8.1378318083352195</v>
      </c>
      <c r="D16" s="5">
        <f>Balance_on_income!D16/NFA_in_yen!D15*100</f>
        <v>5.0451235927557514</v>
      </c>
      <c r="E16" s="5">
        <f>Balance_on_income!E16/NFA_in_yen!E15*100</f>
        <v>5.0529663399471909</v>
      </c>
      <c r="F16" s="5">
        <f>Balance_on_income!F16/NFA_in_yen!G15*100</f>
        <v>1.8361862036422822</v>
      </c>
      <c r="G16" s="5">
        <f>Balance_on_income!G16/SUM(NFA_in_yen!J15+NFA_in_yen!K15+NFA_in_yen!L15+NFA_in_yen!N15)*100</f>
        <v>1.723781754318813</v>
      </c>
      <c r="H16" s="5">
        <f>Balance_on_income!H16/NFA_in_yen!J15*100</f>
        <v>8.0713106635853418</v>
      </c>
      <c r="I16" s="5">
        <f>Balance_on_income!I16/NFA_in_yen!K15*100</f>
        <v>1.4985460920503271</v>
      </c>
      <c r="J16" s="5">
        <f>Balance_on_income!J16/NFA_in_yen!L15*100</f>
        <v>1.3534534836890859</v>
      </c>
      <c r="K16" s="5">
        <f>Balance_on_income!K16/NFA_in_yen!N15*100</f>
        <v>1.4312317778114836</v>
      </c>
      <c r="M16" s="6">
        <v>1.3734899884159999</v>
      </c>
      <c r="N16" s="19"/>
      <c r="O16" s="6">
        <f t="shared" si="0"/>
        <v>2.266766886874505</v>
      </c>
      <c r="P16" s="6">
        <f t="shared" si="1"/>
        <v>6.6726930489343861</v>
      </c>
      <c r="Q16" s="6">
        <f t="shared" si="2"/>
        <v>3.6218873442744437</v>
      </c>
      <c r="R16" s="6">
        <f t="shared" si="3"/>
        <v>3.6296238315871809</v>
      </c>
      <c r="S16" s="6">
        <f t="shared" si="4"/>
        <v>0.45642723287828701</v>
      </c>
      <c r="T16" s="6">
        <f t="shared" si="5"/>
        <v>0.34554572989728971</v>
      </c>
      <c r="U16" s="6">
        <f t="shared" si="6"/>
        <v>6.6070731864264598</v>
      </c>
      <c r="V16" s="6">
        <f t="shared" si="7"/>
        <v>0.12336174245222153</v>
      </c>
      <c r="W16" s="6">
        <f t="shared" si="8"/>
        <v>-1.9765033964203038E-2</v>
      </c>
      <c r="X16" s="6">
        <f t="shared" si="14"/>
        <v>5.695945695671778E-2</v>
      </c>
      <c r="Z16" s="6">
        <f t="shared" si="9"/>
        <v>1.9212211569772153</v>
      </c>
      <c r="AA16" s="6">
        <f t="shared" si="10"/>
        <v>6.5619862507926285E-2</v>
      </c>
      <c r="AB16" s="6">
        <f t="shared" si="15"/>
        <v>3.4985256018222222</v>
      </c>
      <c r="AC16" s="6">
        <f t="shared" si="16"/>
        <v>3.649388865551384</v>
      </c>
      <c r="AD16" s="6">
        <f t="shared" si="17"/>
        <v>0.39946777592156923</v>
      </c>
      <c r="AF16" s="6">
        <f>Balance_on_income!E16/(NFA_in_yen!E15+NFA_in_yen!H15)*100</f>
        <v>3.3775218737785258</v>
      </c>
      <c r="AG16" s="6">
        <f>Balance_on_income!J16/NFA_in_yen!L15*100</f>
        <v>1.3534534836890859</v>
      </c>
      <c r="AH16" s="6">
        <f t="shared" si="11"/>
        <v>1.9768796414048051</v>
      </c>
      <c r="AI16" s="6">
        <f t="shared" si="12"/>
        <v>-1.9765033964203038E-2</v>
      </c>
      <c r="AJ16" s="6">
        <f t="shared" si="13"/>
        <v>1.9966446753690081</v>
      </c>
    </row>
    <row r="17" spans="1:36">
      <c r="A17" s="9">
        <v>2009</v>
      </c>
      <c r="B17" s="5">
        <f>Balance_on_income!B17/SUM(NFA_in_yen!C16+NFA_in_yen!D16+NFA_in_yen!E16+NFA_in_yen!G16+NFA_in_yen!H16)*100</f>
        <v>3.2952981214744694</v>
      </c>
      <c r="C17" s="5">
        <f>Balance_on_income!C17/NFA_in_yen!C16*100</f>
        <v>6.9436345966958219</v>
      </c>
      <c r="D17" s="5">
        <f>Balance_on_income!D17/NFA_in_yen!D16*100</f>
        <v>6.475137504536951</v>
      </c>
      <c r="E17" s="5">
        <f>Balance_on_income!E17/NFA_in_yen!E16*100</f>
        <v>4.8682623078419924</v>
      </c>
      <c r="F17" s="5">
        <f>Balance_on_income!F17/NFA_in_yen!G16*100</f>
        <v>1.0684858061967379</v>
      </c>
      <c r="G17" s="5">
        <f>Balance_on_income!G17/SUM(NFA_in_yen!J16+NFA_in_yen!K16+NFA_in_yen!L16+NFA_in_yen!N16)*100</f>
        <v>1.4356114868533043</v>
      </c>
      <c r="H17" s="5">
        <f>Balance_on_income!H17/NFA_in_yen!J16*100</f>
        <v>4.4793021239705242</v>
      </c>
      <c r="I17" s="5">
        <f>Balance_on_income!I17/NFA_in_yen!K16*100</f>
        <v>1.9841165755919852</v>
      </c>
      <c r="J17" s="5">
        <f>Balance_on_income!J17/NFA_in_yen!L16*100</f>
        <v>1.2927527285990854</v>
      </c>
      <c r="K17" s="5">
        <f>Balance_on_income!K17/NFA_in_yen!N16*100</f>
        <v>0.77784594088685444</v>
      </c>
      <c r="M17" s="6">
        <v>-1.3467189030362301</v>
      </c>
      <c r="N17" s="19"/>
      <c r="O17" s="6">
        <f t="shared" si="0"/>
        <v>4.7053853383225874</v>
      </c>
      <c r="P17" s="6">
        <f t="shared" si="1"/>
        <v>8.4035253643349961</v>
      </c>
      <c r="Q17" s="6">
        <f t="shared" si="2"/>
        <v>7.9286328043010279</v>
      </c>
      <c r="R17" s="6">
        <f t="shared" si="3"/>
        <v>6.2998221060378778</v>
      </c>
      <c r="S17" s="6">
        <f t="shared" si="4"/>
        <v>2.4481747412527843</v>
      </c>
      <c r="T17" s="6">
        <f t="shared" si="5"/>
        <v>2.8203120656015823</v>
      </c>
      <c r="U17" s="6">
        <f t="shared" si="6"/>
        <v>5.9055522150150308</v>
      </c>
      <c r="V17" s="6">
        <f t="shared" si="7"/>
        <v>3.3763048137795071</v>
      </c>
      <c r="W17" s="6">
        <f t="shared" si="8"/>
        <v>2.675503138148061</v>
      </c>
      <c r="X17" s="6">
        <f t="shared" si="14"/>
        <v>2.1535673424129653</v>
      </c>
      <c r="Z17" s="6">
        <f t="shared" si="9"/>
        <v>1.8850732727210051</v>
      </c>
      <c r="AA17" s="6">
        <f t="shared" si="10"/>
        <v>2.4979731493199653</v>
      </c>
      <c r="AB17" s="6">
        <f t="shared" si="15"/>
        <v>4.5523279905215208</v>
      </c>
      <c r="AC17" s="6">
        <f t="shared" si="16"/>
        <v>3.6243189678898169</v>
      </c>
      <c r="AD17" s="6">
        <f t="shared" si="17"/>
        <v>0.29460739883981901</v>
      </c>
      <c r="AF17" s="6">
        <f>Balance_on_income!E17/(NFA_in_yen!E16+NFA_in_yen!H16)*100</f>
        <v>3.2092227174104258</v>
      </c>
      <c r="AG17" s="6">
        <f>Balance_on_income!J17/NFA_in_yen!L16*100</f>
        <v>1.2927527285990854</v>
      </c>
      <c r="AH17" s="6">
        <f t="shared" si="11"/>
        <v>4.6181349163326058</v>
      </c>
      <c r="AI17" s="6">
        <f t="shared" si="12"/>
        <v>2.675503138148061</v>
      </c>
      <c r="AJ17" s="6">
        <f t="shared" si="13"/>
        <v>1.9426317781845448</v>
      </c>
    </row>
    <row r="18" spans="1:36">
      <c r="A18" s="9">
        <v>2010</v>
      </c>
      <c r="B18" s="5">
        <f>Balance_on_income!B18/SUM(NFA_in_yen!C17+NFA_in_yen!D17+NFA_in_yen!E17+NFA_in_yen!G17+NFA_in_yen!H17)*100</f>
        <v>2.8944648776279345</v>
      </c>
      <c r="C18" s="5">
        <f>Balance_on_income!C18/NFA_in_yen!C17*100</f>
        <v>4.9227386013780974</v>
      </c>
      <c r="D18" s="5">
        <f>Balance_on_income!D18/NFA_in_yen!D17*100</f>
        <v>5.7499954285296324</v>
      </c>
      <c r="E18" s="5">
        <f>Balance_on_income!E18/NFA_in_yen!E17*100</f>
        <v>3.9675931732448309</v>
      </c>
      <c r="F18" s="5">
        <f>Balance_on_income!F18/NFA_in_yen!G17*100</f>
        <v>0.97816325374800761</v>
      </c>
      <c r="G18" s="5">
        <f>Balance_on_income!G18/SUM(NFA_in_yen!J17+NFA_in_yen!K17+NFA_in_yen!L17+NFA_in_yen!N17)*100</f>
        <v>1.2499378034304074</v>
      </c>
      <c r="H18" s="5">
        <f>Balance_on_income!H18/NFA_in_yen!J17*100</f>
        <v>2.7495251017639077</v>
      </c>
      <c r="I18" s="5">
        <f>Balance_on_income!I18/NFA_in_yen!K17*100</f>
        <v>1.9717959461582779</v>
      </c>
      <c r="J18" s="5">
        <f>Balance_on_income!J18/NFA_in_yen!L17*100</f>
        <v>1.3365272403415023</v>
      </c>
      <c r="K18" s="5">
        <f>Balance_on_income!K18/NFA_in_yen!N17*100</f>
        <v>0.52204701716826551</v>
      </c>
      <c r="M18" s="6">
        <v>-0.71978158351947696</v>
      </c>
      <c r="N18" s="19"/>
      <c r="O18" s="6">
        <f t="shared" si="0"/>
        <v>3.6404497479907372</v>
      </c>
      <c r="P18" s="6">
        <f t="shared" si="1"/>
        <v>5.6834284562380821</v>
      </c>
      <c r="Q18" s="6">
        <f t="shared" si="2"/>
        <v>6.5166828953864497</v>
      </c>
      <c r="R18" s="6">
        <f t="shared" si="3"/>
        <v>4.7213582237508378</v>
      </c>
      <c r="S18" s="6">
        <f t="shared" si="4"/>
        <v>1.7102549373376519</v>
      </c>
      <c r="T18" s="6">
        <f t="shared" si="5"/>
        <v>1.9839998525052804</v>
      </c>
      <c r="U18" s="6">
        <f t="shared" si="6"/>
        <v>3.494459158751706</v>
      </c>
      <c r="V18" s="6">
        <f t="shared" si="7"/>
        <v>2.711091466767912</v>
      </c>
      <c r="W18" s="6">
        <f t="shared" si="8"/>
        <v>2.0712170628339743</v>
      </c>
      <c r="X18" s="6">
        <f t="shared" si="14"/>
        <v>1.2508318580427336</v>
      </c>
      <c r="Z18" s="6">
        <f t="shared" si="9"/>
        <v>1.6564498954854567</v>
      </c>
      <c r="AA18" s="6">
        <f t="shared" si="10"/>
        <v>2.1889692974863761</v>
      </c>
      <c r="AB18" s="6">
        <f t="shared" si="15"/>
        <v>3.8055914286185377</v>
      </c>
      <c r="AC18" s="6">
        <f t="shared" si="16"/>
        <v>2.6501411609168635</v>
      </c>
      <c r="AD18" s="6">
        <f t="shared" si="17"/>
        <v>0.45942307929491832</v>
      </c>
      <c r="AF18" s="6">
        <f>Balance_on_income!E18/(NFA_in_yen!E17+NFA_in_yen!H17)*100</f>
        <v>2.7048563037894757</v>
      </c>
      <c r="AG18" s="6">
        <f>Balance_on_income!J18/NFA_in_yen!L17*100</f>
        <v>1.3365272403415023</v>
      </c>
      <c r="AH18" s="6">
        <f t="shared" si="11"/>
        <v>3.4494665119919388</v>
      </c>
      <c r="AI18" s="6">
        <f t="shared" si="12"/>
        <v>2.0712170628339743</v>
      </c>
      <c r="AJ18" s="6">
        <f t="shared" si="13"/>
        <v>1.3782494491579644</v>
      </c>
    </row>
    <row r="19" spans="1:36">
      <c r="A19" s="9">
        <v>2011</v>
      </c>
      <c r="B19" s="5">
        <f>Balance_on_income!B19/SUM(NFA_in_yen!C18+NFA_in_yen!D18+NFA_in_yen!E18+NFA_in_yen!G18+NFA_in_yen!H18)*100</f>
        <v>3.2610036929309061</v>
      </c>
      <c r="C19" s="5">
        <f>Balance_on_income!C19/NFA_in_yen!C18*100</f>
        <v>6.9449409818144225</v>
      </c>
      <c r="D19" s="5">
        <f>Balance_on_income!D19/NFA_in_yen!D18*100</f>
        <v>7.8969273641923925</v>
      </c>
      <c r="E19" s="5">
        <f>Balance_on_income!E19/NFA_in_yen!E18*100</f>
        <v>3.653572897580676</v>
      </c>
      <c r="F19" s="5">
        <f>Balance_on_income!F19/NFA_in_yen!G18*100</f>
        <v>0.96152659984579791</v>
      </c>
      <c r="G19" s="5">
        <f>Balance_on_income!G19/SUM(NFA_in_yen!J18+NFA_in_yen!K18+NFA_in_yen!L18+NFA_in_yen!N18)*100</f>
        <v>1.3659330994746539</v>
      </c>
      <c r="H19" s="5">
        <f>Balance_on_income!H19/NFA_in_yen!J18*100</f>
        <v>5.0245686207290596</v>
      </c>
      <c r="I19" s="5">
        <f>Balance_on_income!I19/NFA_in_yen!K18*100</f>
        <v>2.1637259892968448</v>
      </c>
      <c r="J19" s="5">
        <f>Balance_on_income!J19/NFA_in_yen!L18*100</f>
        <v>1.2577956763710603</v>
      </c>
      <c r="K19" s="5">
        <f>Balance_on_income!K19/NFA_in_yen!N18*100</f>
        <v>0.43494377857407646</v>
      </c>
      <c r="M19" s="6">
        <v>-0.28333333333330502</v>
      </c>
      <c r="N19" s="19"/>
      <c r="O19" s="6">
        <f t="shared" si="0"/>
        <v>3.5544078485016284</v>
      </c>
      <c r="P19" s="6">
        <f t="shared" si="1"/>
        <v>7.2488126175641598</v>
      </c>
      <c r="Q19" s="6">
        <f t="shared" si="2"/>
        <v>8.2035039587421199</v>
      </c>
      <c r="R19" s="6">
        <f t="shared" si="3"/>
        <v>3.9480924929774286</v>
      </c>
      <c r="S19" s="6">
        <f t="shared" si="4"/>
        <v>1.2483970581772752</v>
      </c>
      <c r="T19" s="6">
        <f t="shared" si="5"/>
        <v>1.6539526319317766</v>
      </c>
      <c r="U19" s="6">
        <f t="shared" si="6"/>
        <v>5.3229837413294678</v>
      </c>
      <c r="V19" s="6">
        <f t="shared" si="7"/>
        <v>2.4540123576434647</v>
      </c>
      <c r="W19" s="6">
        <f t="shared" si="8"/>
        <v>1.5455079488928769</v>
      </c>
      <c r="X19" s="6">
        <f t="shared" si="14"/>
        <v>0.72031801294405451</v>
      </c>
      <c r="Z19" s="6">
        <f t="shared" si="9"/>
        <v>1.9004552165698518</v>
      </c>
      <c r="AA19" s="6">
        <f t="shared" si="10"/>
        <v>1.925828876234692</v>
      </c>
      <c r="AB19" s="6">
        <f t="shared" si="15"/>
        <v>5.7494916010986552</v>
      </c>
      <c r="AC19" s="6">
        <f t="shared" si="16"/>
        <v>2.4025845440845517</v>
      </c>
      <c r="AD19" s="6">
        <f t="shared" si="17"/>
        <v>0.52807904523322069</v>
      </c>
      <c r="AF19" s="6">
        <f>Balance_on_income!E19/(NFA_in_yen!E18+NFA_in_yen!H18)*100</f>
        <v>2.5774052506973892</v>
      </c>
      <c r="AG19" s="6">
        <f>Balance_on_income!J19/NFA_in_yen!L18*100</f>
        <v>1.2577956763710603</v>
      </c>
      <c r="AH19" s="6">
        <f t="shared" si="11"/>
        <v>2.8688670406458394</v>
      </c>
      <c r="AI19" s="6">
        <f t="shared" si="12"/>
        <v>1.5455079488928769</v>
      </c>
      <c r="AJ19" s="6">
        <f t="shared" si="13"/>
        <v>1.3233590917529625</v>
      </c>
    </row>
    <row r="20" spans="1:36">
      <c r="A20" s="9">
        <v>2012</v>
      </c>
      <c r="B20" s="5">
        <f>Balance_on_income!B20/SUM(NFA_in_yen!C19+NFA_in_yen!D19+NFA_in_yen!E19+NFA_in_yen!G19+NFA_in_yen!H19)*100</f>
        <v>3.2479101783753261</v>
      </c>
      <c r="C20" s="5">
        <f>Balance_on_income!C20/NFA_in_yen!C19*100</f>
        <v>7.3140034190795413</v>
      </c>
      <c r="D20" s="5">
        <f>Balance_on_income!D20/NFA_in_yen!D19*100</f>
        <v>8.9142028985507249</v>
      </c>
      <c r="E20" s="5">
        <f>Balance_on_income!E20/NFA_in_yen!E19*100</f>
        <v>3.5622631473971142</v>
      </c>
      <c r="F20" s="5">
        <f>Balance_on_income!F20/NFA_in_yen!G19*100</f>
        <v>0.85818020999771738</v>
      </c>
      <c r="G20" s="5">
        <f>Balance_on_income!G20/SUM(NFA_in_yen!J19+NFA_in_yen!K19+NFA_in_yen!L19+NFA_in_yen!N19)*100</f>
        <v>1.4408857077512316</v>
      </c>
      <c r="H20" s="5">
        <f>Balance_on_income!H20/NFA_in_yen!J19*100</f>
        <v>6.9495099156599043</v>
      </c>
      <c r="I20" s="5">
        <f>Balance_on_income!I20/NFA_in_yen!K19*100</f>
        <v>2.7084947069455203</v>
      </c>
      <c r="J20" s="5">
        <f>Balance_on_income!J20/NFA_in_yen!L19*100</f>
        <v>1.0199805759556522</v>
      </c>
      <c r="K20" s="5">
        <f>Balance_on_income!K20/NFA_in_yen!N19*100</f>
        <v>0.39553070975460258</v>
      </c>
      <c r="M20" s="6">
        <v>-3.3428046130775199E-2</v>
      </c>
      <c r="N20" s="19"/>
      <c r="O20" s="6">
        <f t="shared" si="0"/>
        <v>3.2824354785520926</v>
      </c>
      <c r="P20" s="6">
        <f t="shared" si="1"/>
        <v>7.34988838929167</v>
      </c>
      <c r="Q20" s="6">
        <f t="shared" si="2"/>
        <v>8.9506229630545775</v>
      </c>
      <c r="R20" s="6">
        <f t="shared" si="3"/>
        <v>3.596893564768</v>
      </c>
      <c r="S20" s="6">
        <f t="shared" si="4"/>
        <v>0.89190640301235469</v>
      </c>
      <c r="T20" s="6">
        <f t="shared" si="5"/>
        <v>1.4748067529637199</v>
      </c>
      <c r="U20" s="6">
        <f t="shared" si="6"/>
        <v>6.9852730020721676</v>
      </c>
      <c r="V20" s="6">
        <f t="shared" si="7"/>
        <v>2.7428396307733749</v>
      </c>
      <c r="W20" s="6">
        <f t="shared" si="8"/>
        <v>1.0537608737574145</v>
      </c>
      <c r="X20" s="6">
        <f t="shared" si="14"/>
        <v>0.42910219636553837</v>
      </c>
      <c r="Z20" s="6">
        <f t="shared" si="9"/>
        <v>1.8076287255883727</v>
      </c>
      <c r="AA20" s="6">
        <f t="shared" si="10"/>
        <v>0.36461538721950237</v>
      </c>
      <c r="AB20" s="6">
        <f t="shared" si="15"/>
        <v>6.2077833322812026</v>
      </c>
      <c r="AC20" s="6">
        <f t="shared" si="16"/>
        <v>2.5431326910105856</v>
      </c>
      <c r="AD20" s="6">
        <f t="shared" si="17"/>
        <v>0.46280420664681632</v>
      </c>
      <c r="AF20" s="6">
        <f>Balance_on_income!E20/(NFA_in_yen!E19+NFA_in_yen!H19)*100</f>
        <v>2.4112558704687697</v>
      </c>
      <c r="AG20" s="6">
        <f>Balance_on_income!J20/NFA_in_yen!L19*100</f>
        <v>1.0199805759556522</v>
      </c>
      <c r="AH20" s="6">
        <f t="shared" si="11"/>
        <v>2.4455013999356456</v>
      </c>
      <c r="AI20" s="6">
        <f t="shared" si="12"/>
        <v>1.0537608737574145</v>
      </c>
      <c r="AJ20" s="6">
        <f t="shared" si="13"/>
        <v>1.3917405261782312</v>
      </c>
    </row>
    <row r="21" spans="1:36">
      <c r="A21" s="9">
        <v>2013</v>
      </c>
      <c r="B21" s="5">
        <f>Balance_on_income!B21/SUM(NFA_in_yen!C20+NFA_in_yen!D20+NFA_in_yen!E20+NFA_in_yen!G20+NFA_in_yen!H20)*100</f>
        <v>3.2956122200584228</v>
      </c>
      <c r="C21" s="5">
        <f>Balance_on_income!C21/NFA_in_yen!C20*100</f>
        <v>7.4138487746762722</v>
      </c>
      <c r="D21" s="5">
        <f>Balance_on_income!D21/NFA_in_yen!D20*100</f>
        <v>8.839007986548971</v>
      </c>
      <c r="E21" s="5">
        <f>Balance_on_income!E21/NFA_in_yen!E20*100</f>
        <v>3.4654388386114467</v>
      </c>
      <c r="F21" s="5">
        <f>Balance_on_income!F21/NFA_in_yen!G20*100</f>
        <v>0.80671851188101329</v>
      </c>
      <c r="G21" s="5">
        <f>Balance_on_income!G21/SUM(NFA_in_yen!J20+NFA_in_yen!K20+NFA_in_yen!L20+NFA_in_yen!N20)*100</f>
        <v>1.4382588227456683</v>
      </c>
      <c r="H21" s="5">
        <f>Balance_on_income!H21/NFA_in_yen!J20*100</f>
        <v>7.142295597484277</v>
      </c>
      <c r="I21" s="5">
        <f>Balance_on_income!I21/NFA_in_yen!K20*100</f>
        <v>2.6584566039542343</v>
      </c>
      <c r="J21" s="5">
        <f>Balance_on_income!J21/NFA_in_yen!L20*100</f>
        <v>1.0627346618805957</v>
      </c>
      <c r="K21" s="5">
        <f>Balance_on_income!K21/NFA_in_yen!N20*100</f>
        <v>0.40629824019759186</v>
      </c>
      <c r="M21" s="5">
        <v>0.35947166025784699</v>
      </c>
      <c r="N21" s="19"/>
      <c r="O21" s="6">
        <f t="shared" si="0"/>
        <v>2.9256237714564204</v>
      </c>
      <c r="P21" s="6">
        <f t="shared" si="1"/>
        <v>7.0291094579486124</v>
      </c>
      <c r="Q21" s="6">
        <f t="shared" si="2"/>
        <v>8.4491639762677373</v>
      </c>
      <c r="R21" s="6">
        <f t="shared" si="3"/>
        <v>3.0948420980812852</v>
      </c>
      <c r="S21" s="6">
        <f t="shared" si="4"/>
        <v>0.44564488455778317</v>
      </c>
      <c r="T21" s="6">
        <f t="shared" si="5"/>
        <v>1.0749231185072317</v>
      </c>
      <c r="U21" s="6">
        <f t="shared" si="6"/>
        <v>6.7585289410330818</v>
      </c>
      <c r="V21" s="6">
        <f t="shared" si="7"/>
        <v>2.2907503453974076</v>
      </c>
      <c r="W21" s="6">
        <f t="shared" si="8"/>
        <v>0.70074402544035852</v>
      </c>
      <c r="X21" s="6">
        <f t="shared" si="14"/>
        <v>4.6658854580527986E-2</v>
      </c>
      <c r="Z21" s="6">
        <f t="shared" si="9"/>
        <v>1.8507006529491887</v>
      </c>
      <c r="AA21" s="6">
        <f t="shared" si="10"/>
        <v>0.27058051691553064</v>
      </c>
      <c r="AB21" s="6">
        <f t="shared" ref="AB21:AD22" si="18">Q21-V21</f>
        <v>6.1584136308703297</v>
      </c>
      <c r="AC21" s="6">
        <f t="shared" si="18"/>
        <v>2.3940980726409267</v>
      </c>
      <c r="AD21" s="6">
        <f t="shared" si="18"/>
        <v>0.39898602997725519</v>
      </c>
      <c r="AF21" s="6">
        <f>Balance_on_income!E21/(NFA_in_yen!E20+NFA_in_yen!H20)*100</f>
        <v>2.3971771411513907</v>
      </c>
      <c r="AG21" s="6">
        <f>Balance_on_income!J21/NFA_in_yen!L20*100</f>
        <v>1.0627346618805957</v>
      </c>
      <c r="AH21" s="6">
        <f t="shared" si="11"/>
        <v>2.0304067440606755</v>
      </c>
      <c r="AI21" s="6">
        <f t="shared" si="12"/>
        <v>0.70074402544035852</v>
      </c>
      <c r="AJ21" s="6">
        <f t="shared" si="13"/>
        <v>1.3296627186203169</v>
      </c>
    </row>
    <row r="22" spans="1:36">
      <c r="A22" s="9">
        <v>2014</v>
      </c>
      <c r="B22" s="5">
        <f>Balance_on_income!B22/SUM(NFA_in_yen!C22+NFA_in_yen!D22+NFA_in_yen!E22+NFA_in_yen!G22+NFA_in_yen!H22)*100</f>
        <v>3.144137700057291</v>
      </c>
      <c r="C22" s="5">
        <f>Balance_on_income!C22/NFA_in_yen!C22*100</f>
        <v>6.9586575577806755</v>
      </c>
      <c r="D22" s="5">
        <f>Balance_on_income!D22/NFA_in_yen!D22*100</f>
        <v>4.5388197785162356</v>
      </c>
      <c r="E22" s="5">
        <f>Balance_on_income!E22/NFA_in_yen!E22*100</f>
        <v>4.0009121372613539</v>
      </c>
      <c r="F22" s="5">
        <f>Balance_on_income!F22/NFA_in_yen!G22*100</f>
        <v>0.79141659831959288</v>
      </c>
      <c r="G22" s="5">
        <f>Balance_on_income!G22/SUM(NFA_in_yen!J22+NFA_in_yen!K22+NFA_in_yen!L22+NFA_in_yen!N22)*100</f>
        <v>1.4205322961190676</v>
      </c>
      <c r="H22" s="5">
        <f>Balance_on_income!H22/NFA_in_yen!J22*100</f>
        <v>8.9724105570689474</v>
      </c>
      <c r="I22" s="5">
        <f>Balance_on_income!I22/NFA_in_yen!K22*100</f>
        <v>1.8792290761780215</v>
      </c>
      <c r="J22" s="5">
        <f>Balance_on_income!J22/NFA_in_yen!L22*100</f>
        <v>1.2844412520172468</v>
      </c>
      <c r="K22" s="5">
        <f>Balance_on_income!K22/NFA_in_yen!N22*100</f>
        <v>0.3568399032609908</v>
      </c>
      <c r="M22" s="5">
        <v>2.7405247813404201</v>
      </c>
      <c r="N22" s="19"/>
      <c r="O22" s="6">
        <f t="shared" si="0"/>
        <v>0.39284685334814995</v>
      </c>
      <c r="P22" s="6">
        <f t="shared" si="1"/>
        <v>4.1056173164557785</v>
      </c>
      <c r="Q22" s="6">
        <f t="shared" si="2"/>
        <v>1.7503268559344809</v>
      </c>
      <c r="R22" s="6">
        <f t="shared" si="3"/>
        <v>1.2267674888787772</v>
      </c>
      <c r="S22" s="6">
        <f t="shared" si="4"/>
        <v>-1.8971172155963334</v>
      </c>
      <c r="T22" s="6">
        <f t="shared" si="5"/>
        <v>-1.2847826970230569</v>
      </c>
      <c r="U22" s="6">
        <f t="shared" si="6"/>
        <v>6.0656549973748586</v>
      </c>
      <c r="V22" s="6">
        <f t="shared" si="7"/>
        <v>-0.83832130213026268</v>
      </c>
      <c r="W22" s="6">
        <f t="shared" si="8"/>
        <v>-1.4172436167929847</v>
      </c>
      <c r="X22" s="6">
        <f t="shared" si="14"/>
        <v>-2.3201019102759624</v>
      </c>
      <c r="Z22" s="6">
        <f t="shared" si="9"/>
        <v>1.6776295503712069</v>
      </c>
      <c r="AA22" s="6">
        <f t="shared" si="10"/>
        <v>-1.96003768091908</v>
      </c>
      <c r="AB22" s="6">
        <f t="shared" si="18"/>
        <v>2.5886481580647436</v>
      </c>
      <c r="AC22" s="6">
        <f t="shared" si="18"/>
        <v>2.6440111056717619</v>
      </c>
      <c r="AD22" s="6">
        <f t="shared" si="18"/>
        <v>0.42298469467962896</v>
      </c>
      <c r="AF22" s="6">
        <f>Balance_on_income!E22/(NFA_in_yen!E22+NFA_in_yen!H22)*100</f>
        <v>2.5513742321151618</v>
      </c>
      <c r="AG22" s="6">
        <f>Balance_on_income!J22/NFA_in_yen!L22*100</f>
        <v>1.2844412520172468</v>
      </c>
      <c r="AH22" s="6">
        <f t="shared" si="11"/>
        <v>-0.18410510324705642</v>
      </c>
      <c r="AI22" s="6">
        <f t="shared" si="12"/>
        <v>-1.4172436167929847</v>
      </c>
      <c r="AJ22" s="6">
        <f t="shared" si="13"/>
        <v>1.2331385135459283</v>
      </c>
    </row>
    <row r="24" spans="1:36">
      <c r="A24" s="5" t="s">
        <v>372</v>
      </c>
      <c r="O24" s="6">
        <f>AVERAGE(O4:O22)</f>
        <v>3.4240457962388113</v>
      </c>
      <c r="P24" s="6">
        <f t="shared" ref="P24:X24" si="19">AVERAGE(P4:P22)</f>
        <v>6.283679181457539</v>
      </c>
      <c r="Q24" s="6">
        <f t="shared" si="19"/>
        <v>5.028893705647751</v>
      </c>
      <c r="R24" s="6">
        <f t="shared" si="19"/>
        <v>4.950276920532235</v>
      </c>
      <c r="S24" s="6">
        <f t="shared" si="19"/>
        <v>1.7322489808256962</v>
      </c>
      <c r="T24" s="6">
        <f t="shared" si="19"/>
        <v>1.7587543275460931</v>
      </c>
      <c r="U24" s="6">
        <f t="shared" si="19"/>
        <v>8.1935704295531728</v>
      </c>
      <c r="V24" s="6">
        <f t="shared" si="19"/>
        <v>1.2183790529798206</v>
      </c>
      <c r="W24" s="6">
        <f t="shared" si="19"/>
        <v>2.3105289198420293</v>
      </c>
      <c r="X24" s="6">
        <f t="shared" si="19"/>
        <v>1.3599972765298876</v>
      </c>
      <c r="Z24" s="6">
        <f>AVERAGE(Z4:Z22)</f>
        <v>1.6652914686927189</v>
      </c>
      <c r="AA24" s="6">
        <f t="shared" ref="AA24:AD24" si="20">AVERAGE(AA4:AA22)</f>
        <v>-1.9098912480956325</v>
      </c>
      <c r="AB24" s="6">
        <f t="shared" si="20"/>
        <v>3.8105146526679312</v>
      </c>
      <c r="AC24" s="6">
        <f t="shared" si="20"/>
        <v>2.6397480006902057</v>
      </c>
      <c r="AD24" s="6">
        <f t="shared" si="20"/>
        <v>0.37225170429580884</v>
      </c>
      <c r="AF24" s="6">
        <f>AVERAGE(AF4:AF22)</f>
        <v>3.627102869687127</v>
      </c>
      <c r="AG24" s="6">
        <f t="shared" ref="AG24:AJ24" si="21">AVERAGE(AG4:AG22)</f>
        <v>2.3958547032386068</v>
      </c>
      <c r="AH24" s="6">
        <f t="shared" si="21"/>
        <v>3.5415147312941135</v>
      </c>
      <c r="AI24" s="6">
        <f t="shared" si="21"/>
        <v>2.3105289198420293</v>
      </c>
      <c r="AJ24" s="6">
        <f t="shared" si="21"/>
        <v>1.2309858114520853</v>
      </c>
    </row>
    <row r="25" spans="1:36">
      <c r="Z25" s="5"/>
      <c r="AA25" s="5"/>
      <c r="AB25" s="5"/>
      <c r="AC25" s="5"/>
      <c r="AD25" s="5"/>
      <c r="AE25" s="5"/>
      <c r="AF25" s="5"/>
      <c r="AG25" s="5"/>
      <c r="AH25" s="5"/>
      <c r="AI25" s="5"/>
      <c r="AJ25" s="5"/>
    </row>
    <row r="26" spans="1:36">
      <c r="A26" s="9" t="s">
        <v>177</v>
      </c>
    </row>
    <row r="27" spans="1:36">
      <c r="A27" s="9" t="s">
        <v>223</v>
      </c>
    </row>
  </sheetData>
  <phoneticPr fontId="3"/>
  <pageMargins left="0.7" right="0.7" top="0.75" bottom="0.75" header="0.3" footer="0.3"/>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33"/>
  <sheetViews>
    <sheetView workbookViewId="0">
      <pane xSplit="1" ySplit="3" topLeftCell="AW6" activePane="bottomRight" state="frozen"/>
      <selection pane="topRight" activeCell="B1" sqref="B1"/>
      <selection pane="bottomLeft" activeCell="A3" sqref="A3"/>
      <selection pane="bottomRight" activeCell="AP22" sqref="AP22"/>
    </sheetView>
  </sheetViews>
  <sheetFormatPr baseColWidth="12" defaultRowHeight="18" x14ac:dyDescent="0"/>
  <cols>
    <col min="1" max="59" width="12.83203125" style="9"/>
  </cols>
  <sheetData>
    <row r="1" spans="1:64" ht="91">
      <c r="B1" s="9" t="s">
        <v>28</v>
      </c>
      <c r="C1" s="43"/>
      <c r="D1" s="13" t="s">
        <v>291</v>
      </c>
      <c r="E1" s="13" t="s">
        <v>292</v>
      </c>
      <c r="F1" s="13" t="s">
        <v>293</v>
      </c>
      <c r="G1" s="13" t="s">
        <v>294</v>
      </c>
      <c r="H1" s="13" t="s">
        <v>295</v>
      </c>
      <c r="I1" s="13" t="s">
        <v>296</v>
      </c>
      <c r="J1" s="13" t="s">
        <v>297</v>
      </c>
      <c r="K1" s="11" t="s">
        <v>298</v>
      </c>
      <c r="L1" s="12" t="s">
        <v>19</v>
      </c>
      <c r="M1" s="12" t="s">
        <v>225</v>
      </c>
      <c r="N1" s="12" t="s">
        <v>226</v>
      </c>
      <c r="O1" s="12" t="s">
        <v>299</v>
      </c>
      <c r="P1" s="12" t="s">
        <v>300</v>
      </c>
      <c r="Q1" s="13" t="s">
        <v>301</v>
      </c>
      <c r="R1" s="13" t="s">
        <v>302</v>
      </c>
      <c r="S1" s="13" t="s">
        <v>303</v>
      </c>
      <c r="T1" s="13" t="s">
        <v>304</v>
      </c>
      <c r="U1" s="13" t="s">
        <v>305</v>
      </c>
      <c r="V1" s="11" t="s">
        <v>227</v>
      </c>
      <c r="W1" s="12" t="s">
        <v>20</v>
      </c>
      <c r="X1" s="12" t="s">
        <v>228</v>
      </c>
      <c r="Y1" s="12" t="s">
        <v>229</v>
      </c>
      <c r="Z1" s="12" t="s">
        <v>306</v>
      </c>
      <c r="AA1" s="12" t="s">
        <v>307</v>
      </c>
      <c r="AB1" s="13" t="s">
        <v>308</v>
      </c>
      <c r="AC1" s="12" t="s">
        <v>309</v>
      </c>
      <c r="AD1" s="13" t="s">
        <v>310</v>
      </c>
      <c r="AE1" s="13" t="s">
        <v>311</v>
      </c>
      <c r="AF1" s="13" t="s">
        <v>312</v>
      </c>
      <c r="AG1" s="11" t="s">
        <v>230</v>
      </c>
      <c r="AH1" s="12" t="s">
        <v>21</v>
      </c>
      <c r="AI1" s="12" t="s">
        <v>231</v>
      </c>
      <c r="AJ1" s="12" t="s">
        <v>232</v>
      </c>
      <c r="AK1" s="12" t="s">
        <v>313</v>
      </c>
      <c r="AL1" s="12" t="s">
        <v>314</v>
      </c>
      <c r="AM1" s="13" t="s">
        <v>315</v>
      </c>
      <c r="AN1" s="13" t="s">
        <v>316</v>
      </c>
      <c r="AO1" s="13" t="s">
        <v>317</v>
      </c>
      <c r="AP1" s="13" t="s">
        <v>318</v>
      </c>
      <c r="AQ1" s="13" t="s">
        <v>319</v>
      </c>
      <c r="AR1" s="11" t="s">
        <v>233</v>
      </c>
      <c r="AS1" s="12" t="s">
        <v>22</v>
      </c>
      <c r="AT1" s="12" t="s">
        <v>235</v>
      </c>
      <c r="AU1" s="12" t="s">
        <v>234</v>
      </c>
      <c r="AV1" s="12" t="s">
        <v>320</v>
      </c>
      <c r="AW1" s="12" t="s">
        <v>321</v>
      </c>
      <c r="AX1" s="13" t="s">
        <v>322</v>
      </c>
      <c r="AY1" s="13" t="s">
        <v>323</v>
      </c>
      <c r="AZ1" s="13" t="s">
        <v>324</v>
      </c>
      <c r="BA1" s="13" t="s">
        <v>325</v>
      </c>
      <c r="BB1" s="13" t="s">
        <v>326</v>
      </c>
      <c r="BC1" s="11" t="s">
        <v>327</v>
      </c>
      <c r="BD1" s="14" t="s">
        <v>156</v>
      </c>
      <c r="BE1" s="14" t="s">
        <v>328</v>
      </c>
      <c r="BF1" s="14" t="s">
        <v>329</v>
      </c>
      <c r="BG1" s="13" t="s">
        <v>330</v>
      </c>
    </row>
    <row r="2" spans="1:64">
      <c r="B2" s="9" t="s">
        <v>238</v>
      </c>
      <c r="C2" s="43"/>
      <c r="D2" s="13" t="s">
        <v>178</v>
      </c>
      <c r="E2" s="13" t="s">
        <v>178</v>
      </c>
      <c r="F2" s="13" t="s">
        <v>170</v>
      </c>
      <c r="G2" s="13" t="s">
        <v>170</v>
      </c>
      <c r="H2" s="13" t="s">
        <v>170</v>
      </c>
      <c r="I2" s="13" t="s">
        <v>170</v>
      </c>
      <c r="J2" s="13" t="s">
        <v>190</v>
      </c>
      <c r="K2" s="15" t="s">
        <v>178</v>
      </c>
      <c r="L2" s="13" t="s">
        <v>178</v>
      </c>
      <c r="M2" s="13" t="s">
        <v>178</v>
      </c>
      <c r="N2" s="13" t="s">
        <v>178</v>
      </c>
      <c r="O2" s="13" t="s">
        <v>178</v>
      </c>
      <c r="P2" s="13" t="s">
        <v>178</v>
      </c>
      <c r="Q2" s="13" t="s">
        <v>170</v>
      </c>
      <c r="R2" s="13" t="s">
        <v>170</v>
      </c>
      <c r="S2" s="13" t="s">
        <v>170</v>
      </c>
      <c r="T2" s="13" t="s">
        <v>170</v>
      </c>
      <c r="U2" s="13" t="s">
        <v>190</v>
      </c>
      <c r="V2" s="15" t="s">
        <v>178</v>
      </c>
      <c r="W2" s="16" t="s">
        <v>178</v>
      </c>
      <c r="X2" s="16" t="s">
        <v>178</v>
      </c>
      <c r="Y2" s="16" t="s">
        <v>178</v>
      </c>
      <c r="Z2" s="16" t="s">
        <v>178</v>
      </c>
      <c r="AA2" s="16" t="s">
        <v>178</v>
      </c>
      <c r="AB2" s="89" t="s">
        <v>364</v>
      </c>
      <c r="AC2" s="89" t="s">
        <v>364</v>
      </c>
      <c r="AD2" s="13" t="s">
        <v>170</v>
      </c>
      <c r="AE2" s="13" t="s">
        <v>170</v>
      </c>
      <c r="AF2" s="13" t="s">
        <v>190</v>
      </c>
      <c r="AG2" s="15" t="s">
        <v>178</v>
      </c>
      <c r="AH2" s="16" t="s">
        <v>178</v>
      </c>
      <c r="AI2" s="16" t="s">
        <v>178</v>
      </c>
      <c r="AJ2" s="16" t="s">
        <v>178</v>
      </c>
      <c r="AK2" s="16" t="s">
        <v>178</v>
      </c>
      <c r="AL2" s="16" t="s">
        <v>178</v>
      </c>
      <c r="AM2" s="13" t="s">
        <v>170</v>
      </c>
      <c r="AN2" s="13" t="s">
        <v>170</v>
      </c>
      <c r="AO2" s="13" t="s">
        <v>170</v>
      </c>
      <c r="AP2" s="13" t="s">
        <v>170</v>
      </c>
      <c r="AQ2" s="13" t="s">
        <v>190</v>
      </c>
      <c r="AR2" s="15" t="s">
        <v>178</v>
      </c>
      <c r="AS2" s="16" t="s">
        <v>178</v>
      </c>
      <c r="AT2" s="16" t="s">
        <v>178</v>
      </c>
      <c r="AU2" s="16" t="s">
        <v>178</v>
      </c>
      <c r="AV2" s="16" t="s">
        <v>178</v>
      </c>
      <c r="AW2" s="16" t="s">
        <v>178</v>
      </c>
      <c r="AX2" s="13" t="s">
        <v>170</v>
      </c>
      <c r="AY2" s="13" t="s">
        <v>170</v>
      </c>
      <c r="AZ2" s="13" t="s">
        <v>170</v>
      </c>
      <c r="BA2" s="13" t="s">
        <v>170</v>
      </c>
      <c r="BB2" s="13" t="s">
        <v>190</v>
      </c>
      <c r="BC2" s="15" t="s">
        <v>178</v>
      </c>
      <c r="BD2" s="16" t="s">
        <v>178</v>
      </c>
      <c r="BE2" s="16" t="s">
        <v>178</v>
      </c>
      <c r="BF2" s="13" t="s">
        <v>170</v>
      </c>
      <c r="BG2" s="13" t="s">
        <v>170</v>
      </c>
    </row>
    <row r="3" spans="1:64">
      <c r="A3" s="9" t="s">
        <v>23</v>
      </c>
      <c r="B3" s="9" t="s">
        <v>186</v>
      </c>
      <c r="C3" s="43"/>
      <c r="D3" s="13" t="s">
        <v>179</v>
      </c>
      <c r="E3" s="13" t="s">
        <v>179</v>
      </c>
      <c r="F3" s="13"/>
      <c r="G3" s="13"/>
      <c r="H3" s="13"/>
      <c r="I3" s="13"/>
      <c r="J3" s="13"/>
      <c r="K3" s="11" t="s">
        <v>180</v>
      </c>
      <c r="L3" s="17" t="s">
        <v>180</v>
      </c>
      <c r="M3" s="12" t="s">
        <v>25</v>
      </c>
      <c r="N3" s="12" t="s">
        <v>26</v>
      </c>
      <c r="O3" s="12"/>
      <c r="P3" s="12"/>
      <c r="Q3" s="12"/>
      <c r="R3" s="12"/>
      <c r="S3" s="13"/>
      <c r="T3" s="13"/>
      <c r="U3" s="13"/>
      <c r="V3" s="11" t="s">
        <v>180</v>
      </c>
      <c r="W3" s="17" t="s">
        <v>180</v>
      </c>
      <c r="X3" s="12" t="s">
        <v>25</v>
      </c>
      <c r="Y3" s="12" t="s">
        <v>26</v>
      </c>
      <c r="Z3" s="12"/>
      <c r="AA3" s="12"/>
      <c r="AB3" s="13"/>
      <c r="AC3" s="13"/>
      <c r="AD3" s="13"/>
      <c r="AE3" s="13"/>
      <c r="AF3" s="13"/>
      <c r="AG3" s="11" t="s">
        <v>180</v>
      </c>
      <c r="AH3" s="17" t="s">
        <v>180</v>
      </c>
      <c r="AI3" s="12" t="s">
        <v>26</v>
      </c>
      <c r="AJ3" s="12" t="s">
        <v>25</v>
      </c>
      <c r="AK3" s="12"/>
      <c r="AL3" s="12"/>
      <c r="AM3" s="12"/>
      <c r="AN3" s="12"/>
      <c r="AO3" s="13"/>
      <c r="AP3" s="13"/>
      <c r="AQ3" s="13"/>
      <c r="AR3" s="11" t="s">
        <v>180</v>
      </c>
      <c r="AS3" s="17" t="s">
        <v>180</v>
      </c>
      <c r="AT3" s="12" t="s">
        <v>27</v>
      </c>
      <c r="AU3" s="12" t="s">
        <v>25</v>
      </c>
      <c r="AV3" s="12"/>
      <c r="AW3" s="12"/>
      <c r="AX3" s="12"/>
      <c r="AY3" s="12"/>
      <c r="AZ3" s="13"/>
      <c r="BA3" s="13"/>
      <c r="BB3" s="13"/>
      <c r="BC3" s="11" t="s">
        <v>180</v>
      </c>
      <c r="BD3" s="14" t="s">
        <v>24</v>
      </c>
      <c r="BE3" s="14"/>
      <c r="BF3" s="14"/>
      <c r="BG3" s="13"/>
    </row>
    <row r="4" spans="1:64">
      <c r="A4" s="9">
        <v>1996</v>
      </c>
      <c r="B4" s="6">
        <f>yield!M4</f>
        <v>0.131871754719214</v>
      </c>
      <c r="C4" s="43"/>
      <c r="D4" s="23">
        <f t="shared" ref="D4:D22" si="0">O4+Z4+AK4+AV4+BE4</f>
        <v>14185.93</v>
      </c>
      <c r="E4" s="23">
        <f t="shared" ref="E4:E22" si="1">P4+AA4+AL4+AW4</f>
        <v>996.50000000000045</v>
      </c>
      <c r="F4" s="19">
        <f>D4/(NFA_in_yen!C3+NFA_in_yen!D3+NFA_in_yen!E3+NFA_in_yen!G3+NFA_in_yen!H3)*100</f>
        <v>5.2397262297867311</v>
      </c>
      <c r="G4" s="24">
        <f>E4/(NFA_in_yen!J3+NFA_in_yen!K3+NFA_in_yen!L3+NFA_in_yen!N3)*100</f>
        <v>0.53384119228997273</v>
      </c>
      <c r="H4" s="19">
        <f>((1+F4/100)/(1+B4/100)-1)*100</f>
        <v>5.1011275286849678</v>
      </c>
      <c r="I4" s="19">
        <f>((1+G4/100)/(1+B4/100)-1)*100</f>
        <v>0.40144005153066598</v>
      </c>
      <c r="J4" s="19">
        <f>H4-I4</f>
        <v>4.6996874771543018</v>
      </c>
      <c r="K4" s="42">
        <f>NFA_in_yen!C4-NFA_in_yen!C3</f>
        <v>5479</v>
      </c>
      <c r="L4" s="23">
        <f>NFA_in_yen!J4-NFA_in_yen!J3</f>
        <v>25</v>
      </c>
      <c r="M4" s="9">
        <v>2548.3000000000002</v>
      </c>
      <c r="N4" s="9">
        <v>24.8</v>
      </c>
      <c r="O4" s="23">
        <f>K4-M4</f>
        <v>2930.7</v>
      </c>
      <c r="P4" s="23">
        <f>L4-N4</f>
        <v>0.19999999999999929</v>
      </c>
      <c r="Q4" s="19">
        <f>O4/NFA_in_yen!C3*100</f>
        <v>11.952283849918432</v>
      </c>
      <c r="R4" s="19">
        <f>P4/NFA_in_yen!J3*100</f>
        <v>5.8004640371229496E-3</v>
      </c>
      <c r="S4" s="19">
        <f>((1+Q4/100)/(1+B4/100)-1)*100</f>
        <v>11.804844839167927</v>
      </c>
      <c r="T4" s="19">
        <f>((1+R4/100)/(1+B4/100)-1)*100</f>
        <v>-0.1259052572101016</v>
      </c>
      <c r="U4" s="19">
        <f>S4-T4</f>
        <v>11.930750096378029</v>
      </c>
      <c r="V4" s="42">
        <f>NFA_in_yen!D4-NFA_in_yen!D3</f>
        <v>2951</v>
      </c>
      <c r="W4" s="23">
        <f>NFA_in_yen!K4-NFA_in_yen!K3</f>
        <v>4761</v>
      </c>
      <c r="X4" s="9">
        <v>904.5</v>
      </c>
      <c r="Y4" s="9">
        <v>5298.2</v>
      </c>
      <c r="Z4" s="23">
        <f t="shared" ref="Z4:Z22" si="2">V4-X4</f>
        <v>2046.5</v>
      </c>
      <c r="AA4" s="23">
        <f t="shared" ref="AA4:AA22" si="3">W4-Y4</f>
        <v>-537.19999999999982</v>
      </c>
      <c r="AB4" s="19">
        <f>Z4/NFA_in_yen!D3*100</f>
        <v>13.607047872340425</v>
      </c>
      <c r="AC4" s="19">
        <f>AA4/NFA_in_yen!K3*100</f>
        <v>-1.7056675662803615</v>
      </c>
      <c r="AD4" s="19">
        <f>((1+AB4/100)/(1+B4/100)-1)*100</f>
        <v>13.457429569108337</v>
      </c>
      <c r="AE4" s="19">
        <f>((1+AC4/100)/(1+B4/100)-1)*100</f>
        <v>-1.8351193169551139</v>
      </c>
      <c r="AF4" s="19">
        <f>AD4-AE4</f>
        <v>15.29254888606345</v>
      </c>
      <c r="AG4" s="42">
        <f>NFA_in_yen!E4-NFA_in_yen!E3</f>
        <v>19957</v>
      </c>
      <c r="AH4" s="23">
        <f>NFA_in_yen!L4-NFA_in_yen!L3</f>
        <v>4937</v>
      </c>
      <c r="AI4" s="9">
        <v>10100.9</v>
      </c>
      <c r="AJ4" s="9">
        <v>1998.9</v>
      </c>
      <c r="AK4" s="23">
        <f t="shared" ref="AK4:AK22" si="4">AG4-AI4</f>
        <v>9856.1</v>
      </c>
      <c r="AL4" s="23">
        <f t="shared" ref="AL4:AL22" si="5">AH4-AJ4</f>
        <v>2938.1</v>
      </c>
      <c r="AM4" s="19">
        <f>AK4/NFA_in_yen!E3*100</f>
        <v>13.461491183741481</v>
      </c>
      <c r="AN4" s="19">
        <f>AL4/NFA_in_yen!L3*100</f>
        <v>11.807185339977496</v>
      </c>
      <c r="AO4" s="19">
        <f>((1+AM4/100)/(1+B4/100)-1)*100</f>
        <v>13.312064575876725</v>
      </c>
      <c r="AP4" s="19">
        <f>((1+AN4/100)/(1+B4/100)-1)*100</f>
        <v>11.659937421181809</v>
      </c>
      <c r="AQ4" s="19">
        <f>AO4-AP4</f>
        <v>1.6521271546949166</v>
      </c>
      <c r="AR4" s="42">
        <f>NFA_in_yen!G4-NFA_in_yen!G3</f>
        <v>-3757</v>
      </c>
      <c r="AS4" s="23">
        <f>NFA_in_yen!N4-NFA_in_yen!N3</f>
        <v>2174</v>
      </c>
      <c r="AT4" s="9">
        <v>-465.6</v>
      </c>
      <c r="AU4" s="9">
        <v>3578.6</v>
      </c>
      <c r="AV4" s="23">
        <f t="shared" ref="AV4:AV22" si="6">AR4-AT4</f>
        <v>-3291.4</v>
      </c>
      <c r="AW4" s="23">
        <f t="shared" ref="AW4:AW22" si="7">AS4-AU4</f>
        <v>-1404.6</v>
      </c>
      <c r="AX4" s="19">
        <f>AV4/NFA_in_yen!G3*100</f>
        <v>-2.3657181464683856</v>
      </c>
      <c r="AY4" s="19">
        <f>AW4/NFA_in_yen!N3*100</f>
        <v>-1.1073881061818525</v>
      </c>
      <c r="AZ4" s="19">
        <f>((1+AX4/100)/(1+B4/100)-1)*100</f>
        <v>-2.4943006231878173</v>
      </c>
      <c r="BA4" s="19">
        <f>((1+AY4/100)/(1+B4/100)-1)*100</f>
        <v>-1.2376277794314272</v>
      </c>
      <c r="BB4" s="19">
        <f>AZ4-BA4</f>
        <v>-1.2566728437563901</v>
      </c>
      <c r="BC4" s="42">
        <f>NFA_in_yen!H4-NFA_in_yen!H3</f>
        <v>6410</v>
      </c>
      <c r="BD4" s="9">
        <v>3765.97</v>
      </c>
      <c r="BE4" s="23">
        <f>BC4-BD4</f>
        <v>2644.03</v>
      </c>
      <c r="BF4" s="24">
        <f>BE4/NFA_in_yen!H3*100</f>
        <v>14.040091333899746</v>
      </c>
      <c r="BG4" s="6">
        <f>((1+BE4/NFA_in_yen!H3)/(1+B4/100)-1)*100</f>
        <v>13.889902720733915</v>
      </c>
      <c r="BK4" s="10"/>
      <c r="BL4" s="10"/>
    </row>
    <row r="5" spans="1:64">
      <c r="A5" s="9">
        <v>1997</v>
      </c>
      <c r="B5" s="6">
        <f>yield!M5</f>
        <v>1.7614618487114999</v>
      </c>
      <c r="C5" s="43"/>
      <c r="D5" s="23">
        <f t="shared" si="0"/>
        <v>11149.340000000002</v>
      </c>
      <c r="E5" s="23">
        <f t="shared" si="1"/>
        <v>4512.1000000000004</v>
      </c>
      <c r="F5" s="19">
        <f>D5/(NFA_in_yen!C4+NFA_in_yen!D4+NFA_in_yen!E4+NFA_in_yen!G4+NFA_in_yen!H4)*100</f>
        <v>3.6945502985638456</v>
      </c>
      <c r="G5" s="24">
        <f>E5/(NFA_in_yen!J4+NFA_in_yen!K4+NFA_in_yen!L4+NFA_in_yen!N4)*100</f>
        <v>2.2723770289530276</v>
      </c>
      <c r="H5" s="19">
        <f t="shared" ref="H5:H22" si="8">((1+F5/100)/(1+B5/100)-1)*100</f>
        <v>1.8996272407389991</v>
      </c>
      <c r="I5" s="19">
        <f t="shared" ref="I5:I22" si="9">((1+G5/100)/(1+B5/100)-1)*100</f>
        <v>0.50207138435283127</v>
      </c>
      <c r="J5" s="19">
        <f t="shared" ref="J5:J22" si="10">H5-I5</f>
        <v>1.3975558563861679</v>
      </c>
      <c r="K5" s="42">
        <f>NFA_in_yen!C5-NFA_in_yen!C4</f>
        <v>5335</v>
      </c>
      <c r="L5" s="23">
        <f>NFA_in_yen!J5-NFA_in_yen!J4</f>
        <v>46</v>
      </c>
      <c r="M5" s="9">
        <v>3145</v>
      </c>
      <c r="N5" s="9">
        <v>390.2</v>
      </c>
      <c r="O5" s="23">
        <f t="shared" ref="O5:O22" si="11">K5-M5</f>
        <v>2190</v>
      </c>
      <c r="P5" s="23">
        <f t="shared" ref="P5:P22" si="12">L5-N5</f>
        <v>-344.2</v>
      </c>
      <c r="Q5" s="19">
        <f>O5/NFA_in_yen!C4*100</f>
        <v>7.3002433414447152</v>
      </c>
      <c r="R5" s="19">
        <f>P5/NFA_in_yen!J4*100</f>
        <v>-9.9107399942412897</v>
      </c>
      <c r="S5" s="19">
        <f t="shared" ref="S5:S22" si="13">((1+Q5/100)/(1+B5/100)-1)*100</f>
        <v>5.4429067665789921</v>
      </c>
      <c r="T5" s="19">
        <f t="shared" ref="T5:T22" si="14">((1+R5/100)/(1+B5/100)-1)*100</f>
        <v>-11.470159361808141</v>
      </c>
      <c r="U5" s="19">
        <f t="shared" ref="U5:U22" si="15">S5-T5</f>
        <v>16.913066128387133</v>
      </c>
      <c r="V5" s="42">
        <f>NFA_in_yen!D5-NFA_in_yen!D4</f>
        <v>2644</v>
      </c>
      <c r="W5" s="23">
        <f>NFA_in_yen!K5-NFA_in_yen!K4</f>
        <v>-220</v>
      </c>
      <c r="X5" s="9">
        <v>1644.7</v>
      </c>
      <c r="Y5" s="9">
        <v>3196.8</v>
      </c>
      <c r="Z5" s="23">
        <f t="shared" si="2"/>
        <v>999.3</v>
      </c>
      <c r="AA5" s="23">
        <f t="shared" si="3"/>
        <v>-3416.8</v>
      </c>
      <c r="AB5" s="19">
        <f>Z5/NFA_in_yen!D4*100</f>
        <v>5.5544438886109724</v>
      </c>
      <c r="AC5" s="19">
        <f>AA5/NFA_in_yen!K4*100</f>
        <v>-9.4240953221535744</v>
      </c>
      <c r="AD5" s="19">
        <f t="shared" ref="AD5:AD22" si="16">((1+AB5/100)/(1+B5/100)-1)*100</f>
        <v>3.7273266037967101</v>
      </c>
      <c r="AE5" s="19">
        <f t="shared" ref="AE5:AE22" si="17">((1+AC5/100)/(1+B5/100)-1)*100</f>
        <v>-10.991938370042897</v>
      </c>
      <c r="AF5" s="19">
        <f t="shared" ref="AF5:AF22" si="18">AD5-AE5</f>
        <v>14.719264973839607</v>
      </c>
      <c r="AG5" s="42">
        <f>NFA_in_yen!E5-NFA_in_yen!E4</f>
        <v>7984</v>
      </c>
      <c r="AH5" s="23">
        <f>NFA_in_yen!L5-NFA_in_yen!L4</f>
        <v>11121</v>
      </c>
      <c r="AI5" s="9">
        <v>3828.8</v>
      </c>
      <c r="AJ5" s="9">
        <v>6417</v>
      </c>
      <c r="AK5" s="23">
        <f t="shared" si="4"/>
        <v>4155.2</v>
      </c>
      <c r="AL5" s="23">
        <f t="shared" si="5"/>
        <v>4704</v>
      </c>
      <c r="AM5" s="19">
        <f>AK5/NFA_in_yen!E4*100</f>
        <v>4.459613196814562</v>
      </c>
      <c r="AN5" s="19">
        <f>AL5/NFA_in_yen!L4*100</f>
        <v>15.774118909493309</v>
      </c>
      <c r="AO5" s="19">
        <f t="shared" ref="AO5:AO22" si="19">((1+AM5/100)/(1+B5/100)-1)*100</f>
        <v>2.651447118668937</v>
      </c>
      <c r="AP5" s="19">
        <f t="shared" ref="AP5:AP22" si="20">((1+AN5/100)/(1+B5/100)-1)*100</f>
        <v>13.770101968085303</v>
      </c>
      <c r="AQ5" s="19">
        <f t="shared" ref="AQ5:AQ22" si="21">AO5-AP5</f>
        <v>-11.118654849416366</v>
      </c>
      <c r="AR5" s="42">
        <f>NFA_in_yen!G5-NFA_in_yen!G4</f>
        <v>24759</v>
      </c>
      <c r="AS5" s="23">
        <f>NFA_in_yen!N5-NFA_in_yen!N4</f>
        <v>11895</v>
      </c>
      <c r="AT5" s="9">
        <v>23639.1</v>
      </c>
      <c r="AU5" s="9">
        <v>8325.9</v>
      </c>
      <c r="AV5" s="23">
        <f t="shared" si="6"/>
        <v>1119.9000000000015</v>
      </c>
      <c r="AW5" s="23">
        <f t="shared" si="7"/>
        <v>3569.1000000000004</v>
      </c>
      <c r="AX5" s="19">
        <f>AV5/NFA_in_yen!G4*100</f>
        <v>0.82727595071359039</v>
      </c>
      <c r="AY5" s="19">
        <f>AW5/NFA_in_yen!N4*100</f>
        <v>2.7664653949601981</v>
      </c>
      <c r="AZ5" s="19">
        <f t="shared" ref="AZ5:AZ22" si="22">((1+AX5/100)/(1+B5/100)-1)*100</f>
        <v>-0.91801540684112171</v>
      </c>
      <c r="BA5" s="19">
        <f t="shared" ref="BA5:BA22" si="23">((1+AY5/100)/(1+B5/100)-1)*100</f>
        <v>0.9876072218211851</v>
      </c>
      <c r="BB5" s="19">
        <f t="shared" ref="BB5:BB22" si="24">AZ5-BA5</f>
        <v>-1.9056226286623068</v>
      </c>
      <c r="BC5" s="42">
        <f>NFA_in_yen!H5-NFA_in_yen!H4</f>
        <v>3451</v>
      </c>
      <c r="BD5" s="9">
        <v>766.06</v>
      </c>
      <c r="BE5" s="23">
        <f t="shared" ref="BE5:BE22" si="25">BC5-BD5</f>
        <v>2684.94</v>
      </c>
      <c r="BF5" s="24">
        <f>BE5/NFA_in_yen!H4*100</f>
        <v>10.636795816496315</v>
      </c>
      <c r="BG5" s="6">
        <f>((1+BE5/NFA_in_yen!H4)/(1+B5/100)-1)*100</f>
        <v>8.721704470971293</v>
      </c>
      <c r="BK5" s="10"/>
      <c r="BL5" s="10"/>
    </row>
    <row r="6" spans="1:64">
      <c r="A6" s="9">
        <v>1998</v>
      </c>
      <c r="B6" s="6">
        <f>yield!M6</f>
        <v>0.66326943298518903</v>
      </c>
      <c r="C6" s="43"/>
      <c r="D6" s="23">
        <f t="shared" si="0"/>
        <v>-18877.509999999998</v>
      </c>
      <c r="E6" s="23">
        <f t="shared" si="1"/>
        <v>-13284.9</v>
      </c>
      <c r="F6" s="19">
        <f>D6/(NFA_in_yen!C5+NFA_in_yen!D5+NFA_in_yen!E5+NFA_in_yen!G5+NFA_in_yen!H5)*100</f>
        <v>-5.4567005153909074</v>
      </c>
      <c r="G6" s="24">
        <f>E6/(NFA_in_yen!J5+NFA_in_yen!K5+NFA_in_yen!L5+NFA_in_yen!N5)*100</f>
        <v>-6.0002709965899594</v>
      </c>
      <c r="H6" s="19">
        <f t="shared" si="8"/>
        <v>-6.0796455180212039</v>
      </c>
      <c r="I6" s="19">
        <f t="shared" si="9"/>
        <v>-6.6196344179058064</v>
      </c>
      <c r="J6" s="19">
        <f t="shared" si="10"/>
        <v>0.53998889988460252</v>
      </c>
      <c r="K6" s="42">
        <f>NFA_in_yen!C6-NFA_in_yen!C5</f>
        <v>-4118</v>
      </c>
      <c r="L6" s="23">
        <f>NFA_in_yen!J6-NFA_in_yen!J5</f>
        <v>-506</v>
      </c>
      <c r="M6" s="9">
        <v>3161.5</v>
      </c>
      <c r="N6" s="9">
        <v>417.9</v>
      </c>
      <c r="O6" s="23">
        <f t="shared" si="11"/>
        <v>-7279.5</v>
      </c>
      <c r="P6" s="23">
        <f t="shared" si="12"/>
        <v>-923.9</v>
      </c>
      <c r="Q6" s="19">
        <f>O6/NFA_in_yen!C5*100</f>
        <v>-20.601969774155204</v>
      </c>
      <c r="R6" s="19">
        <f>P6/NFA_in_yen!J5*100</f>
        <v>-26.254617789144639</v>
      </c>
      <c r="S6" s="19">
        <f t="shared" si="13"/>
        <v>-21.125122725422052</v>
      </c>
      <c r="T6" s="19">
        <f t="shared" si="14"/>
        <v>-26.740525490332836</v>
      </c>
      <c r="U6" s="19">
        <f t="shared" si="15"/>
        <v>5.6154027649107832</v>
      </c>
      <c r="V6" s="42">
        <f>NFA_in_yen!D6-NFA_in_yen!D5</f>
        <v>3572</v>
      </c>
      <c r="W6" s="23">
        <f>NFA_in_yen!K6-NFA_in_yen!K5</f>
        <v>-1123</v>
      </c>
      <c r="X6" s="9">
        <v>1850.8</v>
      </c>
      <c r="Y6" s="9">
        <v>1827.8</v>
      </c>
      <c r="Z6" s="23">
        <f t="shared" si="2"/>
        <v>1721.2</v>
      </c>
      <c r="AA6" s="23">
        <f t="shared" si="3"/>
        <v>-2950.8</v>
      </c>
      <c r="AB6" s="19">
        <f>Z6/NFA_in_yen!D5*100</f>
        <v>8.3411679185849277</v>
      </c>
      <c r="AC6" s="19">
        <f>AA6/NFA_in_yen!K5*100</f>
        <v>-8.1884781884781894</v>
      </c>
      <c r="AD6" s="19">
        <f t="shared" si="16"/>
        <v>7.6273088772575326</v>
      </c>
      <c r="AE6" s="19">
        <f t="shared" si="17"/>
        <v>-8.7934235310688678</v>
      </c>
      <c r="AF6" s="19">
        <f t="shared" si="18"/>
        <v>16.420732408326401</v>
      </c>
      <c r="AG6" s="42">
        <f>NFA_in_yen!E6-NFA_in_yen!E5</f>
        <v>2355</v>
      </c>
      <c r="AH6" s="23">
        <f>NFA_in_yen!L6-NFA_in_yen!L5</f>
        <v>479</v>
      </c>
      <c r="AI6" s="9">
        <v>10865.8</v>
      </c>
      <c r="AJ6" s="9">
        <v>5089.7</v>
      </c>
      <c r="AK6" s="23">
        <f t="shared" si="4"/>
        <v>-8510.7999999999993</v>
      </c>
      <c r="AL6" s="23">
        <f t="shared" si="5"/>
        <v>-4610.7</v>
      </c>
      <c r="AM6" s="19">
        <f>AK6/NFA_in_yen!E5*100</f>
        <v>-8.4133731390498028</v>
      </c>
      <c r="AN6" s="19">
        <f>AL6/NFA_in_yen!L5*100</f>
        <v>-11.26154071613502</v>
      </c>
      <c r="AO6" s="19">
        <f t="shared" si="19"/>
        <v>-9.0168366507086368</v>
      </c>
      <c r="AP6" s="19">
        <f t="shared" si="20"/>
        <v>-11.846237675658788</v>
      </c>
      <c r="AQ6" s="19">
        <f t="shared" si="21"/>
        <v>2.8294010249501511</v>
      </c>
      <c r="AR6" s="42">
        <f>NFA_in_yen!G6-NFA_in_yen!G5</f>
        <v>-7741</v>
      </c>
      <c r="AS6" s="23">
        <f>NFA_in_yen!N6-NFA_in_yen!N5</f>
        <v>-17276</v>
      </c>
      <c r="AT6" s="9">
        <v>-5765</v>
      </c>
      <c r="AU6" s="9">
        <v>-12476.5</v>
      </c>
      <c r="AV6" s="23">
        <f t="shared" si="6"/>
        <v>-1976</v>
      </c>
      <c r="AW6" s="23">
        <f t="shared" si="7"/>
        <v>-4799.5</v>
      </c>
      <c r="AX6" s="19">
        <f>AV6/NFA_in_yen!G5*100</f>
        <v>-1.233989670956904</v>
      </c>
      <c r="AY6" s="19">
        <f>AW6/NFA_in_yen!N5*100</f>
        <v>-3.4061231441791811</v>
      </c>
      <c r="AZ6" s="19">
        <f t="shared" si="22"/>
        <v>-1.8847580797136221</v>
      </c>
      <c r="BA6" s="19">
        <f t="shared" si="23"/>
        <v>-4.0425793838074098</v>
      </c>
      <c r="BB6" s="19">
        <f t="shared" si="24"/>
        <v>2.1578213040937877</v>
      </c>
      <c r="BC6" s="42">
        <f>NFA_in_yen!H6-NFA_in_yen!H5</f>
        <v>-3831</v>
      </c>
      <c r="BD6" s="9">
        <v>-998.59</v>
      </c>
      <c r="BE6" s="23">
        <f t="shared" si="25"/>
        <v>-2832.41</v>
      </c>
      <c r="BF6" s="24">
        <f>BE6/NFA_in_yen!H5*100</f>
        <v>-9.8714320565991702</v>
      </c>
      <c r="BG6" s="6">
        <f>((1+BE6/NFA_in_yen!H5)/(1+B6/100)-1)*100</f>
        <v>-10.465288430352093</v>
      </c>
      <c r="BK6" s="10"/>
      <c r="BL6" s="10"/>
    </row>
    <row r="7" spans="1:64">
      <c r="A7" s="9">
        <v>1999</v>
      </c>
      <c r="B7" s="6">
        <f>yield!M7</f>
        <v>-0.32944957814319398</v>
      </c>
      <c r="C7" s="43"/>
      <c r="D7" s="23">
        <f t="shared" si="0"/>
        <v>-29999.360000000001</v>
      </c>
      <c r="E7" s="23">
        <f t="shared" si="1"/>
        <v>31443.8</v>
      </c>
      <c r="F7" s="19">
        <f>D7/(NFA_in_yen!C6+NFA_in_yen!D6+NFA_in_yen!E6+NFA_in_yen!G6+NFA_in_yen!H6)*100</f>
        <v>-8.9233881042749896</v>
      </c>
      <c r="G7" s="24">
        <f>E7/(NFA_in_yen!J6+NFA_in_yen!K6+NFA_in_yen!L6+NFA_in_yen!N6)*100</f>
        <v>15.49115918395499</v>
      </c>
      <c r="H7" s="19">
        <f t="shared" si="8"/>
        <v>-8.6223448047169864</v>
      </c>
      <c r="I7" s="19">
        <f t="shared" si="9"/>
        <v>15.872901970679653</v>
      </c>
      <c r="J7" s="19">
        <f t="shared" si="10"/>
        <v>-24.495246775396637</v>
      </c>
      <c r="K7" s="42">
        <f>NFA_in_yen!C7-NFA_in_yen!C6</f>
        <v>-5791</v>
      </c>
      <c r="L7" s="23">
        <f>NFA_in_yen!J7-NFA_in_yen!J6</f>
        <v>1700</v>
      </c>
      <c r="M7" s="9">
        <v>2590.8000000000002</v>
      </c>
      <c r="N7" s="9">
        <v>1451.4</v>
      </c>
      <c r="O7" s="23">
        <f t="shared" si="11"/>
        <v>-8381.7999999999993</v>
      </c>
      <c r="P7" s="23">
        <f t="shared" si="12"/>
        <v>248.59999999999991</v>
      </c>
      <c r="Q7" s="19">
        <f>O7/NFA_in_yen!C6*100</f>
        <v>-26.850973859559197</v>
      </c>
      <c r="R7" s="19">
        <f>P7/NFA_in_yen!J6*100</f>
        <v>8.2509127115831369</v>
      </c>
      <c r="S7" s="19">
        <f t="shared" si="13"/>
        <v>-26.609188139488872</v>
      </c>
      <c r="T7" s="19">
        <f t="shared" si="14"/>
        <v>8.6087236936184688</v>
      </c>
      <c r="U7" s="19">
        <f t="shared" si="15"/>
        <v>-35.217911833107337</v>
      </c>
      <c r="V7" s="42">
        <f>NFA_in_yen!D7-NFA_in_yen!D6</f>
        <v>4963</v>
      </c>
      <c r="W7" s="23">
        <f>NFA_in_yen!K7-NFA_in_yen!K6</f>
        <v>49501</v>
      </c>
      <c r="X7" s="9">
        <v>3643.9</v>
      </c>
      <c r="Y7" s="9">
        <v>11729.4</v>
      </c>
      <c r="Z7" s="23">
        <f t="shared" si="2"/>
        <v>1319.1</v>
      </c>
      <c r="AA7" s="23">
        <f t="shared" si="3"/>
        <v>37771.599999999999</v>
      </c>
      <c r="AB7" s="19">
        <f>Z7/NFA_in_yen!D6*100</f>
        <v>5.4492502168794141</v>
      </c>
      <c r="AC7" s="19">
        <f>AA7/NFA_in_yen!K6*100</f>
        <v>108.18778105576719</v>
      </c>
      <c r="AD7" s="19">
        <f t="shared" si="16"/>
        <v>5.7978006247223268</v>
      </c>
      <c r="AE7" s="19">
        <f t="shared" si="17"/>
        <v>108.87592189930717</v>
      </c>
      <c r="AF7" s="19">
        <f t="shared" si="18"/>
        <v>-103.07812127458484</v>
      </c>
      <c r="AG7" s="42">
        <f>NFA_in_yen!E7-NFA_in_yen!E6</f>
        <v>-995</v>
      </c>
      <c r="AH7" s="23">
        <f>NFA_in_yen!L7-NFA_in_yen!L6</f>
        <v>-7443</v>
      </c>
      <c r="AI7" s="9">
        <v>13846.3</v>
      </c>
      <c r="AJ7" s="9">
        <v>2758.8</v>
      </c>
      <c r="AK7" s="23">
        <f t="shared" si="4"/>
        <v>-14841.3</v>
      </c>
      <c r="AL7" s="23">
        <f t="shared" si="5"/>
        <v>-10201.799999999999</v>
      </c>
      <c r="AM7" s="19">
        <f>AK7/NFA_in_yen!E6*100</f>
        <v>-14.337619429443643</v>
      </c>
      <c r="AN7" s="19">
        <f>AL7/NFA_in_yen!L6*100</f>
        <v>-24.62953574273919</v>
      </c>
      <c r="AO7" s="19">
        <f t="shared" si="19"/>
        <v>-14.0544722508411</v>
      </c>
      <c r="AP7" s="19">
        <f t="shared" si="20"/>
        <v>-24.380407313640372</v>
      </c>
      <c r="AQ7" s="19">
        <f t="shared" si="21"/>
        <v>10.325935062799273</v>
      </c>
      <c r="AR7" s="42">
        <f>NFA_in_yen!G7-NFA_in_yen!G6</f>
        <v>-35742</v>
      </c>
      <c r="AS7" s="23">
        <f>NFA_in_yen!N7-NFA_in_yen!N6</f>
        <v>-28175</v>
      </c>
      <c r="AT7" s="9">
        <v>-31906.9</v>
      </c>
      <c r="AU7" s="9">
        <v>-31800.400000000001</v>
      </c>
      <c r="AV7" s="23">
        <f t="shared" si="6"/>
        <v>-3835.0999999999985</v>
      </c>
      <c r="AW7" s="23">
        <f t="shared" si="7"/>
        <v>3625.4000000000015</v>
      </c>
      <c r="AX7" s="19">
        <f>AV7/NFA_in_yen!G6*100</f>
        <v>-2.5166349497998546</v>
      </c>
      <c r="AY7" s="19">
        <f>AW7/NFA_in_yen!N6*100</f>
        <v>2.9324123204348398</v>
      </c>
      <c r="AZ7" s="19">
        <f t="shared" si="22"/>
        <v>-2.1944148621627746</v>
      </c>
      <c r="BA7" s="19">
        <f t="shared" si="23"/>
        <v>3.2726436091424782</v>
      </c>
      <c r="BB7" s="19">
        <f t="shared" si="24"/>
        <v>-5.4670584713052524</v>
      </c>
      <c r="BC7" s="42">
        <f>NFA_in_yen!H7-NFA_in_yen!H6</f>
        <v>4536</v>
      </c>
      <c r="BD7" s="9">
        <v>8796.26</v>
      </c>
      <c r="BE7" s="23">
        <f t="shared" si="25"/>
        <v>-4260.26</v>
      </c>
      <c r="BF7" s="24">
        <f>BE7/NFA_in_yen!H6*100</f>
        <v>-17.135628670259837</v>
      </c>
      <c r="BG7" s="6">
        <f>((1+BE7/NFA_in_yen!H6)/(1+B7/100)-1)*100</f>
        <v>-16.861729990437791</v>
      </c>
      <c r="BK7" s="10"/>
      <c r="BL7" s="10"/>
    </row>
    <row r="8" spans="1:64">
      <c r="A8" s="9">
        <v>2000</v>
      </c>
      <c r="B8" s="6">
        <f>yield!M8</f>
        <v>-0.65301515640115204</v>
      </c>
      <c r="C8" s="43"/>
      <c r="D8" s="23">
        <f t="shared" si="0"/>
        <v>19437.28</v>
      </c>
      <c r="E8" s="23">
        <f t="shared" si="1"/>
        <v>-15817.3</v>
      </c>
      <c r="F8" s="19">
        <f>D8/(NFA_in_yen!C7+NFA_in_yen!D7+NFA_in_yen!E7+NFA_in_yen!G7+NFA_in_yen!H7)*100</f>
        <v>6.4115794022278738</v>
      </c>
      <c r="G8" s="24">
        <f>E8/(NFA_in_yen!J7+NFA_in_yen!K7+NFA_in_yen!L7+NFA_in_yen!N7)*100</f>
        <v>-7.2369853862977092</v>
      </c>
      <c r="H8" s="19">
        <f t="shared" si="8"/>
        <v>7.1110306666586354</v>
      </c>
      <c r="I8" s="19">
        <f t="shared" si="9"/>
        <v>-6.6272471582923824</v>
      </c>
      <c r="J8" s="19">
        <f t="shared" si="10"/>
        <v>13.738277824951018</v>
      </c>
      <c r="K8" s="42">
        <f>NFA_in_yen!C8-NFA_in_yen!C7</f>
        <v>6568</v>
      </c>
      <c r="L8" s="23">
        <f>NFA_in_yen!J8-NFA_in_yen!J7</f>
        <v>1069</v>
      </c>
      <c r="M8" s="9">
        <v>3400.7</v>
      </c>
      <c r="N8" s="9">
        <v>896.9</v>
      </c>
      <c r="O8" s="23">
        <f t="shared" si="11"/>
        <v>3167.3</v>
      </c>
      <c r="P8" s="23">
        <f t="shared" si="12"/>
        <v>172.10000000000002</v>
      </c>
      <c r="Q8" s="19">
        <f>O8/NFA_in_yen!C7*100</f>
        <v>12.457423795476894</v>
      </c>
      <c r="R8" s="19">
        <f>P8/NFA_in_yen!J7*100</f>
        <v>3.6516019520475282</v>
      </c>
      <c r="S8" s="19">
        <f t="shared" si="13"/>
        <v>13.196614846960575</v>
      </c>
      <c r="T8" s="19">
        <f t="shared" si="14"/>
        <v>4.3329116784222466</v>
      </c>
      <c r="U8" s="19">
        <f t="shared" si="15"/>
        <v>8.8637031685383292</v>
      </c>
      <c r="V8" s="42">
        <f>NFA_in_yen!D8-NFA_in_yen!D7</f>
        <v>963</v>
      </c>
      <c r="W8" s="23">
        <f>NFA_in_yen!K8-NFA_in_yen!K7</f>
        <v>-21192</v>
      </c>
      <c r="X8" s="9">
        <v>2139.6</v>
      </c>
      <c r="Y8" s="9">
        <v>-118.4</v>
      </c>
      <c r="Z8" s="23">
        <f t="shared" si="2"/>
        <v>-1176.5999999999999</v>
      </c>
      <c r="AA8" s="23">
        <f t="shared" si="3"/>
        <v>-21073.599999999999</v>
      </c>
      <c r="AB8" s="19">
        <f>Z8/NFA_in_yen!D7*100</f>
        <v>-4.0335961604388064</v>
      </c>
      <c r="AC8" s="19">
        <f>AA8/NFA_in_yen!K7*100</f>
        <v>-24.964579335181366</v>
      </c>
      <c r="AD8" s="19">
        <f t="shared" si="16"/>
        <v>-3.4028018156360473</v>
      </c>
      <c r="AE8" s="19">
        <f t="shared" si="17"/>
        <v>-24.471365907132181</v>
      </c>
      <c r="AF8" s="19">
        <f t="shared" si="18"/>
        <v>21.068564091496135</v>
      </c>
      <c r="AG8" s="42">
        <f>NFA_in_yen!E8-NFA_in_yen!E7</f>
        <v>17464</v>
      </c>
      <c r="AH8" s="23">
        <f>NFA_in_yen!L8-NFA_in_yen!L7</f>
        <v>4409</v>
      </c>
      <c r="AI8" s="9">
        <v>6787.6</v>
      </c>
      <c r="AJ8" s="9">
        <v>5198.8</v>
      </c>
      <c r="AK8" s="23">
        <f t="shared" si="4"/>
        <v>10676.4</v>
      </c>
      <c r="AL8" s="23">
        <f t="shared" si="5"/>
        <v>-789.80000000000018</v>
      </c>
      <c r="AM8" s="19">
        <f>AK8/NFA_in_yen!E7*100</f>
        <v>10.414171169940888</v>
      </c>
      <c r="AN8" s="19">
        <f>AL8/NFA_in_yen!L7*100</f>
        <v>-2.3244452292659963</v>
      </c>
      <c r="AO8" s="19">
        <f t="shared" si="19"/>
        <v>11.139931769207688</v>
      </c>
      <c r="AP8" s="19">
        <f t="shared" si="20"/>
        <v>-1.6824165076536168</v>
      </c>
      <c r="AQ8" s="19">
        <f t="shared" si="21"/>
        <v>12.822348276861305</v>
      </c>
      <c r="AR8" s="42">
        <f>NFA_in_yen!G8-NFA_in_yen!G7</f>
        <v>591</v>
      </c>
      <c r="AS8" s="23">
        <f>NFA_in_yen!N8-NFA_in_yen!N7</f>
        <v>4945</v>
      </c>
      <c r="AT8" s="9">
        <v>639.9</v>
      </c>
      <c r="AU8" s="9">
        <v>-929</v>
      </c>
      <c r="AV8" s="23">
        <f t="shared" si="6"/>
        <v>-48.899999999999977</v>
      </c>
      <c r="AW8" s="23">
        <f t="shared" si="7"/>
        <v>5874</v>
      </c>
      <c r="AX8" s="19">
        <f>AV8/NFA_in_yen!G7*100</f>
        <v>-4.1920993073177398E-2</v>
      </c>
      <c r="AY8" s="19">
        <f>AW8/NFA_in_yen!N7*100</f>
        <v>6.153556051415821</v>
      </c>
      <c r="AZ8" s="19">
        <f t="shared" si="22"/>
        <v>0.61511093093566949</v>
      </c>
      <c r="BA8" s="19">
        <f t="shared" si="23"/>
        <v>6.8513113090774791</v>
      </c>
      <c r="BB8" s="19">
        <f t="shared" si="24"/>
        <v>-6.2362003781418096</v>
      </c>
      <c r="BC8" s="42">
        <f>NFA_in_yen!H8-NFA_in_yen!H7</f>
        <v>12080</v>
      </c>
      <c r="BD8" s="9">
        <v>5260.92</v>
      </c>
      <c r="BE8" s="23">
        <f t="shared" si="25"/>
        <v>6819.08</v>
      </c>
      <c r="BF8" s="24">
        <f>BE8/NFA_in_yen!H7*100</f>
        <v>23.195727600517042</v>
      </c>
      <c r="BG8" s="6">
        <f>((1+BE8/NFA_in_yen!H7)/(1+B8/100)-1)*100</f>
        <v>24.00550232547376</v>
      </c>
      <c r="BK8" s="10"/>
      <c r="BL8" s="10"/>
    </row>
    <row r="9" spans="1:64">
      <c r="A9" s="9">
        <v>2001</v>
      </c>
      <c r="B9" s="6">
        <f>yield!M9</f>
        <v>-0.80337580134707898</v>
      </c>
      <c r="C9" s="43"/>
      <c r="D9" s="23">
        <f t="shared" si="0"/>
        <v>21511.51</v>
      </c>
      <c r="E9" s="23">
        <f t="shared" si="1"/>
        <v>-13837.6</v>
      </c>
      <c r="F9" s="19">
        <f>D9/(NFA_in_yen!C8+NFA_in_yen!D8+NFA_in_yen!E8+NFA_in_yen!G8+NFA_in_yen!H8)*100</f>
        <v>6.3115997946160043</v>
      </c>
      <c r="G9" s="24">
        <f>E9/(NFA_in_yen!J8+NFA_in_yen!K8+NFA_in_yen!L8+NFA_in_yen!N8)*100</f>
        <v>-6.6593196113439816</v>
      </c>
      <c r="H9" s="19">
        <f t="shared" si="8"/>
        <v>7.1725985167746309</v>
      </c>
      <c r="I9" s="19">
        <f t="shared" si="9"/>
        <v>-5.90337005649475</v>
      </c>
      <c r="J9" s="19">
        <f t="shared" si="10"/>
        <v>13.075968573269382</v>
      </c>
      <c r="K9" s="42">
        <f>NFA_in_yen!C9-NFA_in_yen!C8</f>
        <v>7562</v>
      </c>
      <c r="L9" s="23">
        <f>NFA_in_yen!J9-NFA_in_yen!J8</f>
        <v>850</v>
      </c>
      <c r="M9" s="9">
        <v>4658.6000000000004</v>
      </c>
      <c r="N9" s="9">
        <v>758.7</v>
      </c>
      <c r="O9" s="23">
        <f t="shared" si="11"/>
        <v>2903.3999999999996</v>
      </c>
      <c r="P9" s="23">
        <f t="shared" si="12"/>
        <v>91.299999999999955</v>
      </c>
      <c r="Q9" s="19">
        <f>O9/NFA_in_yen!C8*100</f>
        <v>9.0751101803519507</v>
      </c>
      <c r="R9" s="19">
        <f>P9/NFA_in_yen!J8*100</f>
        <v>1.5790383950190237</v>
      </c>
      <c r="S9" s="19">
        <f t="shared" si="13"/>
        <v>9.9584900811908525</v>
      </c>
      <c r="T9" s="19">
        <f t="shared" si="14"/>
        <v>2.4017089448478135</v>
      </c>
      <c r="U9" s="19">
        <f t="shared" si="15"/>
        <v>7.5567811363430391</v>
      </c>
      <c r="V9" s="42">
        <f>NFA_in_yen!D9-NFA_in_yen!D8</f>
        <v>-168</v>
      </c>
      <c r="W9" s="23">
        <f>NFA_in_yen!K9-NFA_in_yen!K8</f>
        <v>-13659</v>
      </c>
      <c r="X9" s="9">
        <v>1402.2</v>
      </c>
      <c r="Y9" s="9">
        <v>4784.8</v>
      </c>
      <c r="Z9" s="23">
        <f t="shared" si="2"/>
        <v>-1570.2</v>
      </c>
      <c r="AA9" s="23">
        <f t="shared" si="3"/>
        <v>-18443.8</v>
      </c>
      <c r="AB9" s="19">
        <f>Z9/NFA_in_yen!D8*100</f>
        <v>-5.210898350645472</v>
      </c>
      <c r="AC9" s="19">
        <f>AA9/NFA_in_yen!K8*100</f>
        <v>-29.173072664578786</v>
      </c>
      <c r="AD9" s="19">
        <f t="shared" si="16"/>
        <v>-4.4432182898399901</v>
      </c>
      <c r="AE9" s="19">
        <f t="shared" si="17"/>
        <v>-28.5994579880239</v>
      </c>
      <c r="AF9" s="19">
        <f t="shared" si="18"/>
        <v>24.15623969818391</v>
      </c>
      <c r="AG9" s="42">
        <f>NFA_in_yen!E9-NFA_in_yen!E8</f>
        <v>20043</v>
      </c>
      <c r="AH9" s="23">
        <f>NFA_in_yen!L9-NFA_in_yen!L8</f>
        <v>-198</v>
      </c>
      <c r="AI9" s="9">
        <v>11665.4</v>
      </c>
      <c r="AJ9" s="9">
        <v>2653.5</v>
      </c>
      <c r="AK9" s="23">
        <f t="shared" si="4"/>
        <v>8377.6</v>
      </c>
      <c r="AL9" s="23">
        <f t="shared" si="5"/>
        <v>-2851.5</v>
      </c>
      <c r="AM9" s="19">
        <f>AK9/NFA_in_yen!E8*100</f>
        <v>6.9823806904368997</v>
      </c>
      <c r="AN9" s="19">
        <f>AL9/NFA_in_yen!L8*100</f>
        <v>-7.4282960377211031</v>
      </c>
      <c r="AO9" s="19">
        <f t="shared" si="19"/>
        <v>7.8488119476647578</v>
      </c>
      <c r="AP9" s="19">
        <f t="shared" si="20"/>
        <v>-6.6785742860632435</v>
      </c>
      <c r="AQ9" s="19">
        <f t="shared" si="21"/>
        <v>14.527386233728002</v>
      </c>
      <c r="AR9" s="42">
        <f>NFA_in_yen!G9-NFA_in_yen!G8</f>
        <v>-170</v>
      </c>
      <c r="AS9" s="23">
        <f>NFA_in_yen!N9-NFA_in_yen!N8</f>
        <v>5271</v>
      </c>
      <c r="AT9" s="9">
        <v>-5613.1</v>
      </c>
      <c r="AU9" s="9">
        <v>-2095.4</v>
      </c>
      <c r="AV9" s="23">
        <f t="shared" si="6"/>
        <v>5443.1</v>
      </c>
      <c r="AW9" s="23">
        <f t="shared" si="7"/>
        <v>7366.4</v>
      </c>
      <c r="AX9" s="19">
        <f>AV9/NFA_in_yen!G8*100</f>
        <v>4.6427383379250928</v>
      </c>
      <c r="AY9" s="19">
        <f>AW9/NFA_in_yen!N8*100</f>
        <v>7.3369056393298937</v>
      </c>
      <c r="AZ9" s="19">
        <f t="shared" si="22"/>
        <v>5.4902212482208057</v>
      </c>
      <c r="BA9" s="19">
        <f t="shared" si="23"/>
        <v>8.2062081310096957</v>
      </c>
      <c r="BB9" s="19">
        <f t="shared" si="24"/>
        <v>-2.71598688278889</v>
      </c>
      <c r="BC9" s="42">
        <f>NFA_in_yen!H9-NFA_in_yen!H8</f>
        <v>11294</v>
      </c>
      <c r="BD9" s="9">
        <v>4936.3900000000003</v>
      </c>
      <c r="BE9" s="23">
        <f t="shared" si="25"/>
        <v>6357.61</v>
      </c>
      <c r="BF9" s="24">
        <f>BE9/NFA_in_yen!H8*100</f>
        <v>15.32766767925165</v>
      </c>
      <c r="BG9" s="6">
        <f>((1+BE9/NFA_in_yen!H8)/(1+B9/100)-1)*100</f>
        <v>16.261685930253456</v>
      </c>
      <c r="BK9" s="10"/>
      <c r="BL9" s="10"/>
    </row>
    <row r="10" spans="1:64">
      <c r="A10" s="9">
        <v>2002</v>
      </c>
      <c r="B10" s="6">
        <f>yield!M10</f>
        <v>-0.89967826042920995</v>
      </c>
      <c r="C10" s="43"/>
      <c r="D10" s="23">
        <f t="shared" si="0"/>
        <v>-29026.118295639702</v>
      </c>
      <c r="E10" s="23">
        <f t="shared" si="1"/>
        <v>-10931.5</v>
      </c>
      <c r="F10" s="19">
        <f>D10/(NFA_in_yen!C9+NFA_in_yen!D9+NFA_in_yen!E9+NFA_in_yen!G9+NFA_in_yen!H9)*100</f>
        <v>-7.6508142882551544</v>
      </c>
      <c r="G10" s="24">
        <f>E10/(NFA_in_yen!J9+NFA_in_yen!K9+NFA_in_yen!L9+NFA_in_yen!N9)*100</f>
        <v>-5.4641927050790526</v>
      </c>
      <c r="H10" s="19">
        <f t="shared" si="8"/>
        <v>-6.8124259430433431</v>
      </c>
      <c r="I10" s="19">
        <f t="shared" si="9"/>
        <v>-4.605953204314595</v>
      </c>
      <c r="J10" s="19">
        <f t="shared" si="10"/>
        <v>-2.2064727387287482</v>
      </c>
      <c r="K10" s="42">
        <f>NFA_in_yen!C10-NFA_in_yen!C9</f>
        <v>-3077</v>
      </c>
      <c r="L10" s="23">
        <f>NFA_in_yen!J10-NFA_in_yen!J9</f>
        <v>2737</v>
      </c>
      <c r="M10" s="9">
        <v>4047.6</v>
      </c>
      <c r="N10" s="9">
        <v>1158.5999999999999</v>
      </c>
      <c r="O10" s="23">
        <f t="shared" si="11"/>
        <v>-7124.6</v>
      </c>
      <c r="P10" s="23">
        <f t="shared" si="12"/>
        <v>1578.4</v>
      </c>
      <c r="Q10" s="19">
        <f>O10/NFA_in_yen!C9*100</f>
        <v>-18.011882189356594</v>
      </c>
      <c r="R10" s="19">
        <f>P10/NFA_in_yen!J9*100</f>
        <v>23.799758745476478</v>
      </c>
      <c r="S10" s="19">
        <f t="shared" si="13"/>
        <v>-17.267556379783656</v>
      </c>
      <c r="T10" s="19">
        <f t="shared" si="14"/>
        <v>24.923669845204156</v>
      </c>
      <c r="U10" s="19">
        <f t="shared" si="15"/>
        <v>-42.191226224987815</v>
      </c>
      <c r="V10" s="42">
        <f>NFA_in_yen!D10-NFA_in_yen!D9</f>
        <v>-4688</v>
      </c>
      <c r="W10" s="23">
        <f>NFA_in_yen!K10-NFA_in_yen!K9</f>
        <v>-8806</v>
      </c>
      <c r="X10" s="9">
        <v>4633.3</v>
      </c>
      <c r="Y10" s="9">
        <v>-2062.9</v>
      </c>
      <c r="Z10" s="23">
        <f t="shared" si="2"/>
        <v>-9321.2999999999993</v>
      </c>
      <c r="AA10" s="23">
        <f t="shared" si="3"/>
        <v>-6743.1</v>
      </c>
      <c r="AB10" s="19">
        <f>Z10/NFA_in_yen!D9*100</f>
        <v>-31.10729184048056</v>
      </c>
      <c r="AC10" s="19">
        <f>AA10/NFA_in_yen!K9*100</f>
        <v>-13.605108649597483</v>
      </c>
      <c r="AD10" s="19">
        <f t="shared" si="16"/>
        <v>-30.481852177468195</v>
      </c>
      <c r="AE10" s="19">
        <f t="shared" si="17"/>
        <v>-12.820776124781229</v>
      </c>
      <c r="AF10" s="19">
        <f t="shared" si="18"/>
        <v>-17.661076052686965</v>
      </c>
      <c r="AG10" s="42">
        <f>NFA_in_yen!E10-NFA_in_yen!E9</f>
        <v>1901</v>
      </c>
      <c r="AH10" s="23">
        <f>NFA_in_yen!L10-NFA_in_yen!L9</f>
        <v>-5757</v>
      </c>
      <c r="AI10" s="9">
        <v>5529.2</v>
      </c>
      <c r="AJ10" s="9">
        <v>-923.5</v>
      </c>
      <c r="AK10" s="23">
        <f t="shared" si="4"/>
        <v>-3628.2</v>
      </c>
      <c r="AL10" s="23">
        <f t="shared" si="5"/>
        <v>-4833.5</v>
      </c>
      <c r="AM10" s="19">
        <f>AK10/NFA_in_yen!E9*100</f>
        <v>-2.5911087305838243</v>
      </c>
      <c r="AN10" s="19">
        <f>AL10/NFA_in_yen!L9*100</f>
        <v>-12.656785985493205</v>
      </c>
      <c r="AO10" s="19">
        <f t="shared" si="19"/>
        <v>-1.7067860532275381</v>
      </c>
      <c r="AP10" s="19">
        <f t="shared" si="20"/>
        <v>-11.86384415174847</v>
      </c>
      <c r="AQ10" s="19">
        <f t="shared" si="21"/>
        <v>10.157058098520931</v>
      </c>
      <c r="AR10" s="42">
        <f>NFA_in_yen!G10-NFA_in_yen!G9</f>
        <v>-11277</v>
      </c>
      <c r="AS10" s="23">
        <f>NFA_in_yen!N10-NFA_in_yen!N9</f>
        <v>1955</v>
      </c>
      <c r="AT10" s="9">
        <v>-4830.8999999999996</v>
      </c>
      <c r="AU10" s="9">
        <v>2888.3</v>
      </c>
      <c r="AV10" s="23">
        <f t="shared" si="6"/>
        <v>-6446.1</v>
      </c>
      <c r="AW10" s="23">
        <f t="shared" si="7"/>
        <v>-933.30000000000018</v>
      </c>
      <c r="AX10" s="19">
        <f>AV10/NFA_in_yen!G9*100</f>
        <v>-5.5062399097967871</v>
      </c>
      <c r="AY10" s="19">
        <f>AW10/NFA_in_yen!N9*100</f>
        <v>-0.88319627530211142</v>
      </c>
      <c r="AZ10" s="19">
        <f t="shared" si="22"/>
        <v>-4.6483821328787585</v>
      </c>
      <c r="BA10" s="19">
        <f t="shared" si="23"/>
        <v>1.6631616162077201E-2</v>
      </c>
      <c r="BB10" s="19">
        <f t="shared" si="24"/>
        <v>-4.6650137490408357</v>
      </c>
      <c r="BC10" s="42">
        <f>NFA_in_yen!H10-NFA_in_yen!H9</f>
        <v>3291</v>
      </c>
      <c r="BD10" s="9">
        <v>5796.9182956396999</v>
      </c>
      <c r="BE10" s="23">
        <f t="shared" si="25"/>
        <v>-2505.9182956396999</v>
      </c>
      <c r="BF10" s="24">
        <f>BE10/NFA_in_yen!H9*100</f>
        <v>-4.7485755621157049</v>
      </c>
      <c r="BG10" s="6">
        <f>((1+BE10/NFA_in_yen!H9)/(1+B10/100)-1)*100</f>
        <v>-3.8838393600791221</v>
      </c>
      <c r="BK10" s="10"/>
      <c r="BL10" s="10"/>
    </row>
    <row r="11" spans="1:64">
      <c r="A11" s="9">
        <v>2003</v>
      </c>
      <c r="B11" s="6">
        <f>yield!M11</f>
        <v>-0.247839455387176</v>
      </c>
      <c r="C11" s="43"/>
      <c r="D11" s="23">
        <f t="shared" si="0"/>
        <v>-8297.7799999999952</v>
      </c>
      <c r="E11" s="23">
        <f t="shared" si="1"/>
        <v>7967.2000000000007</v>
      </c>
      <c r="F11" s="19">
        <f>D11/(NFA_in_yen!C10+NFA_in_yen!D10+NFA_in_yen!E10+NFA_in_yen!G10+NFA_in_yen!H10)*100</f>
        <v>-2.2700308587936604</v>
      </c>
      <c r="G11" s="24">
        <f>E11/(NFA_in_yen!J10+NFA_in_yen!K10+NFA_in_yen!L10+NFA_in_yen!N10)*100</f>
        <v>4.1891621885943238</v>
      </c>
      <c r="H11" s="19">
        <f t="shared" si="8"/>
        <v>-2.0272156436171418</v>
      </c>
      <c r="I11" s="19">
        <f t="shared" si="9"/>
        <v>4.4480256064199475</v>
      </c>
      <c r="J11" s="19">
        <f t="shared" si="10"/>
        <v>-6.4752412500370893</v>
      </c>
      <c r="K11" s="42">
        <f>NFA_in_yen!C11-NFA_in_yen!C10</f>
        <v>-546</v>
      </c>
      <c r="L11" s="23">
        <f>NFA_in_yen!J11-NFA_in_yen!J10</f>
        <v>241</v>
      </c>
      <c r="M11" s="9">
        <v>3338.8</v>
      </c>
      <c r="N11" s="9">
        <v>733.2</v>
      </c>
      <c r="O11" s="23">
        <f t="shared" si="11"/>
        <v>-3884.8</v>
      </c>
      <c r="P11" s="23">
        <f t="shared" si="12"/>
        <v>-492.20000000000005</v>
      </c>
      <c r="Q11" s="19">
        <f>O11/NFA_in_yen!C10*100</f>
        <v>-10.649706672514942</v>
      </c>
      <c r="R11" s="19">
        <f>P11/NFA_in_yen!J10*100</f>
        <v>-5.2534955704984529</v>
      </c>
      <c r="S11" s="19">
        <f t="shared" si="13"/>
        <v>-10.427711199774636</v>
      </c>
      <c r="T11" s="19">
        <f t="shared" si="14"/>
        <v>-5.0180929292980796</v>
      </c>
      <c r="U11" s="19">
        <f t="shared" si="15"/>
        <v>-5.4096182704765567</v>
      </c>
      <c r="V11" s="42">
        <f>NFA_in_yen!D11-NFA_in_yen!D10</f>
        <v>4117</v>
      </c>
      <c r="W11" s="23">
        <f>NFA_in_yen!K11-NFA_in_yen!K10</f>
        <v>19328</v>
      </c>
      <c r="X11" s="9">
        <v>499.5</v>
      </c>
      <c r="Y11" s="9">
        <v>9998.9</v>
      </c>
      <c r="Z11" s="23">
        <f t="shared" si="2"/>
        <v>3617.5</v>
      </c>
      <c r="AA11" s="23">
        <f t="shared" si="3"/>
        <v>9329.1</v>
      </c>
      <c r="AB11" s="19">
        <f>Z11/NFA_in_yen!D10*100</f>
        <v>14.311429362661709</v>
      </c>
      <c r="AC11" s="19">
        <f>AA11/NFA_in_yen!K10*100</f>
        <v>22.88956498270236</v>
      </c>
      <c r="AD11" s="19">
        <f t="shared" si="16"/>
        <v>14.595442082216792</v>
      </c>
      <c r="AE11" s="19">
        <f t="shared" si="17"/>
        <v>23.194890528452916</v>
      </c>
      <c r="AF11" s="19">
        <f t="shared" si="18"/>
        <v>-8.5994484462361243</v>
      </c>
      <c r="AG11" s="42">
        <f>NFA_in_yen!E11-NFA_in_yen!E10</f>
        <v>13033</v>
      </c>
      <c r="AH11" s="23">
        <f>NFA_in_yen!L11-NFA_in_yen!L10</f>
        <v>356</v>
      </c>
      <c r="AI11" s="9">
        <v>20043.099999999999</v>
      </c>
      <c r="AJ11" s="9">
        <v>-929.7</v>
      </c>
      <c r="AK11" s="23">
        <f t="shared" si="4"/>
        <v>-7010.0999999999985</v>
      </c>
      <c r="AL11" s="23">
        <f t="shared" si="5"/>
        <v>1285.7</v>
      </c>
      <c r="AM11" s="19">
        <f>AK11/NFA_in_yen!E10*100</f>
        <v>-4.9392641235573453</v>
      </c>
      <c r="AN11" s="19">
        <f>AL11/NFA_in_yen!L10*100</f>
        <v>3.964294523926986</v>
      </c>
      <c r="AO11" s="19">
        <f t="shared" si="19"/>
        <v>-4.7030807579069744</v>
      </c>
      <c r="AP11" s="19">
        <f t="shared" si="20"/>
        <v>4.2225992462893602</v>
      </c>
      <c r="AQ11" s="19">
        <f t="shared" si="21"/>
        <v>-8.9256800041963338</v>
      </c>
      <c r="AR11" s="42">
        <f>NFA_in_yen!G11-NFA_in_yen!G10</f>
        <v>-13147</v>
      </c>
      <c r="AS11" s="23">
        <f>NFA_in_yen!N11-NFA_in_yen!N10</f>
        <v>1882</v>
      </c>
      <c r="AT11" s="9">
        <v>-17635.400000000001</v>
      </c>
      <c r="AU11" s="9">
        <v>4037.4</v>
      </c>
      <c r="AV11" s="23">
        <f t="shared" si="6"/>
        <v>4488.4000000000015</v>
      </c>
      <c r="AW11" s="23">
        <f t="shared" si="7"/>
        <v>-2155.4</v>
      </c>
      <c r="AX11" s="19">
        <f>AV11/NFA_in_yen!G10*100</f>
        <v>4.2426648517846353</v>
      </c>
      <c r="AY11" s="19">
        <f>AW11/NFA_in_yen!N10*100</f>
        <v>-2.0026387185490764</v>
      </c>
      <c r="AZ11" s="19">
        <f t="shared" si="22"/>
        <v>4.5016611997727107</v>
      </c>
      <c r="BA11" s="19">
        <f t="shared" si="23"/>
        <v>-1.759159153627643</v>
      </c>
      <c r="BB11" s="19">
        <f t="shared" si="24"/>
        <v>6.2608203534003533</v>
      </c>
      <c r="BC11" s="42">
        <f>NFA_in_yen!H11-NFA_in_yen!H10</f>
        <v>16020</v>
      </c>
      <c r="BD11" s="9">
        <v>21528.78</v>
      </c>
      <c r="BE11" s="23">
        <f t="shared" si="25"/>
        <v>-5508.7799999999988</v>
      </c>
      <c r="BF11" s="24">
        <f>BE11/NFA_in_yen!H10*100</f>
        <v>-9.8260528334195438</v>
      </c>
      <c r="BG11" s="6">
        <f>((1+BE11/NFA_in_yen!H10)/(1+B11/100)-1)*100</f>
        <v>-9.602010949676254</v>
      </c>
      <c r="BK11" s="10"/>
      <c r="BL11" s="10"/>
    </row>
    <row r="12" spans="1:64">
      <c r="A12" s="9">
        <v>2004</v>
      </c>
      <c r="B12" s="6">
        <f>yield!M12</f>
        <v>-8.2754054945362292E-3</v>
      </c>
      <c r="C12" s="43"/>
      <c r="D12" s="23">
        <f t="shared" si="0"/>
        <v>3489.34</v>
      </c>
      <c r="E12" s="23">
        <f t="shared" si="1"/>
        <v>5465.7999999999993</v>
      </c>
      <c r="F12" s="19">
        <f>D12/(NFA_in_yen!C11+NFA_in_yen!D11+NFA_in_yen!E11+NFA_in_yen!G11+NFA_in_yen!H11)*100</f>
        <v>0.90629147587224335</v>
      </c>
      <c r="G12" s="24">
        <f>E12/(NFA_in_yen!J11+NFA_in_yen!K11+NFA_in_yen!L11+NFA_in_yen!N11)*100</f>
        <v>2.5782926794752652</v>
      </c>
      <c r="H12" s="19">
        <f t="shared" si="8"/>
        <v>0.91464257174842523</v>
      </c>
      <c r="I12" s="19">
        <f t="shared" si="9"/>
        <v>2.5867821516821321</v>
      </c>
      <c r="J12" s="19">
        <f t="shared" si="10"/>
        <v>-1.6721395799337069</v>
      </c>
      <c r="K12" s="42">
        <f>NFA_in_yen!C12-NFA_in_yen!C11</f>
        <v>2649</v>
      </c>
      <c r="L12" s="23">
        <f>NFA_in_yen!J12-NFA_in_yen!J11</f>
        <v>488</v>
      </c>
      <c r="M12" s="9">
        <v>3348.5</v>
      </c>
      <c r="N12" s="9">
        <v>845.6</v>
      </c>
      <c r="O12" s="23">
        <f t="shared" si="11"/>
        <v>-699.5</v>
      </c>
      <c r="P12" s="23">
        <f t="shared" si="12"/>
        <v>-357.6</v>
      </c>
      <c r="Q12" s="19">
        <f>O12/NFA_in_yen!C11*100</f>
        <v>-1.9467327173550038</v>
      </c>
      <c r="R12" s="19">
        <f>P12/NFA_in_yen!J11*100</f>
        <v>-3.7211238293444331</v>
      </c>
      <c r="S12" s="19">
        <f t="shared" si="13"/>
        <v>-1.9386177403394655</v>
      </c>
      <c r="T12" s="19">
        <f t="shared" si="14"/>
        <v>-3.7131557025409156</v>
      </c>
      <c r="U12" s="19">
        <f t="shared" si="15"/>
        <v>1.7745379622014501</v>
      </c>
      <c r="V12" s="42">
        <f>NFA_in_yen!D12-NFA_in_yen!D11</f>
        <v>8578</v>
      </c>
      <c r="W12" s="23">
        <f>NFA_in_yen!K12-NFA_in_yen!K11</f>
        <v>17308</v>
      </c>
      <c r="X12" s="9">
        <v>3422.3</v>
      </c>
      <c r="Y12" s="9">
        <v>10546.2</v>
      </c>
      <c r="Z12" s="23">
        <f t="shared" si="2"/>
        <v>5155.7</v>
      </c>
      <c r="AA12" s="23">
        <f t="shared" si="3"/>
        <v>6761.7999999999993</v>
      </c>
      <c r="AB12" s="19">
        <f>Z12/NFA_in_yen!D11*100</f>
        <v>17.539974144383208</v>
      </c>
      <c r="AC12" s="19">
        <f>AA12/NFA_in_yen!K11*100</f>
        <v>11.253723891154197</v>
      </c>
      <c r="AD12" s="19">
        <f t="shared" si="16"/>
        <v>17.54970185886966</v>
      </c>
      <c r="AE12" s="19">
        <f t="shared" si="17"/>
        <v>11.262931349888516</v>
      </c>
      <c r="AF12" s="19">
        <f t="shared" si="18"/>
        <v>6.2867705089811441</v>
      </c>
      <c r="AG12" s="42">
        <f>NFA_in_yen!E12-NFA_in_yen!E11</f>
        <v>16316</v>
      </c>
      <c r="AH12" s="23">
        <f>NFA_in_yen!L12-NFA_in_yen!L11</f>
        <v>9911</v>
      </c>
      <c r="AI12" s="9">
        <v>15487.2</v>
      </c>
      <c r="AJ12" s="9">
        <v>10703.3</v>
      </c>
      <c r="AK12" s="23">
        <f t="shared" si="4"/>
        <v>828.79999999999927</v>
      </c>
      <c r="AL12" s="23">
        <f t="shared" si="5"/>
        <v>-792.29999999999927</v>
      </c>
      <c r="AM12" s="19">
        <f>AK12/NFA_in_yen!E11*100</f>
        <v>0.5348511541762655</v>
      </c>
      <c r="AN12" s="19">
        <f>AL12/NFA_in_yen!L11*100</f>
        <v>-2.4164328412833944</v>
      </c>
      <c r="AO12" s="19">
        <f t="shared" si="19"/>
        <v>0.54317150931573188</v>
      </c>
      <c r="AP12" s="19">
        <f t="shared" si="20"/>
        <v>-2.4083567370746017</v>
      </c>
      <c r="AQ12" s="19">
        <f t="shared" si="21"/>
        <v>2.9515282463903336</v>
      </c>
      <c r="AR12" s="42">
        <f>NFA_in_yen!G12-NFA_in_yen!G11</f>
        <v>5073</v>
      </c>
      <c r="AS12" s="23">
        <f>NFA_in_yen!N12-NFA_in_yen!N11</f>
        <v>7246</v>
      </c>
      <c r="AT12" s="9">
        <v>5238.2</v>
      </c>
      <c r="AU12" s="9">
        <v>7392.1</v>
      </c>
      <c r="AV12" s="23">
        <f t="shared" si="6"/>
        <v>-165.19999999999982</v>
      </c>
      <c r="AW12" s="23">
        <f t="shared" si="7"/>
        <v>-146.10000000000036</v>
      </c>
      <c r="AX12" s="19">
        <f>AV12/NFA_in_yen!G11*100</f>
        <v>-0.17831507366830354</v>
      </c>
      <c r="AY12" s="19">
        <f>AW12/NFA_in_yen!N11*100</f>
        <v>-0.13341247374669013</v>
      </c>
      <c r="AZ12" s="19">
        <f t="shared" si="22"/>
        <v>-0.17005374081037195</v>
      </c>
      <c r="BA12" s="19">
        <f t="shared" si="23"/>
        <v>-0.12514742470900453</v>
      </c>
      <c r="BB12" s="19">
        <f t="shared" si="24"/>
        <v>-4.4906316101367416E-2</v>
      </c>
      <c r="BC12" s="42">
        <f>NFA_in_yen!H12-NFA_in_yen!H11</f>
        <v>15637</v>
      </c>
      <c r="BD12" s="9">
        <v>17267.46</v>
      </c>
      <c r="BE12" s="23">
        <f t="shared" si="25"/>
        <v>-1630.4599999999991</v>
      </c>
      <c r="BF12" s="24">
        <f>BE12/NFA_in_yen!H11*100</f>
        <v>-2.2619202863365833</v>
      </c>
      <c r="BG12" s="6">
        <f>((1+BE12/NFA_in_yen!H11)/(1+B12/100)-1)*100</f>
        <v>-2.2538313945291044</v>
      </c>
      <c r="BK12" s="10"/>
      <c r="BL12" s="10"/>
    </row>
    <row r="13" spans="1:64">
      <c r="A13" s="9">
        <v>2005</v>
      </c>
      <c r="B13" s="6">
        <f>yield!M13</f>
        <v>-0.27311098237193399</v>
      </c>
      <c r="C13" s="43"/>
      <c r="D13" s="23">
        <f t="shared" si="0"/>
        <v>28361.949999999997</v>
      </c>
      <c r="E13" s="23">
        <f t="shared" si="1"/>
        <v>48278.1</v>
      </c>
      <c r="F13" s="19">
        <f>D13/(NFA_in_yen!C12+NFA_in_yen!D12+NFA_in_yen!E12+NFA_in_yen!G12+NFA_in_yen!H12)*100</f>
        <v>6.5460825451339355</v>
      </c>
      <c r="G13" s="24">
        <f>E13/(NFA_in_yen!J12+NFA_in_yen!K12+NFA_in_yen!L12+NFA_in_yen!N12)*100</f>
        <v>19.550063576652384</v>
      </c>
      <c r="H13" s="19">
        <f t="shared" si="8"/>
        <v>6.8378684973322335</v>
      </c>
      <c r="I13" s="19">
        <f t="shared" si="9"/>
        <v>19.877462091011687</v>
      </c>
      <c r="J13" s="19">
        <f t="shared" si="10"/>
        <v>-13.039593593679452</v>
      </c>
      <c r="K13" s="42">
        <f>NFA_in_yen!C13-NFA_in_yen!C12</f>
        <v>7024</v>
      </c>
      <c r="L13" s="23">
        <f>NFA_in_yen!J13-NFA_in_yen!J12</f>
        <v>1805</v>
      </c>
      <c r="M13" s="9">
        <v>5045.8999999999996</v>
      </c>
      <c r="N13" s="9">
        <v>305.89999999999998</v>
      </c>
      <c r="O13" s="23">
        <f t="shared" si="11"/>
        <v>1978.1000000000004</v>
      </c>
      <c r="P13" s="23">
        <f t="shared" si="12"/>
        <v>1499.1</v>
      </c>
      <c r="Q13" s="19">
        <f>O13/NFA_in_yen!C12*100</f>
        <v>5.1271351183224914</v>
      </c>
      <c r="R13" s="19">
        <f>P13/NFA_in_yen!J12*100</f>
        <v>14.845513963161022</v>
      </c>
      <c r="S13" s="19">
        <f t="shared" si="13"/>
        <v>5.4150351564058896</v>
      </c>
      <c r="T13" s="19">
        <f t="shared" si="14"/>
        <v>15.160028648703317</v>
      </c>
      <c r="U13" s="19">
        <f t="shared" si="15"/>
        <v>-9.7449934922974286</v>
      </c>
      <c r="V13" s="42">
        <f>NFA_in_yen!D13-NFA_in_yen!D12</f>
        <v>10228</v>
      </c>
      <c r="W13" s="23">
        <f>NFA_in_yen!K13-NFA_in_yen!K12</f>
        <v>55449</v>
      </c>
      <c r="X13" s="9">
        <v>2565.3000000000002</v>
      </c>
      <c r="Y13" s="9">
        <v>14904.2</v>
      </c>
      <c r="Z13" s="23">
        <f t="shared" si="2"/>
        <v>7662.7</v>
      </c>
      <c r="AA13" s="23">
        <f t="shared" si="3"/>
        <v>40544.800000000003</v>
      </c>
      <c r="AB13" s="19">
        <f>Z13/NFA_in_yen!D12*100</f>
        <v>20.179869377436006</v>
      </c>
      <c r="AC13" s="19">
        <f>AA13/NFA_in_yen!K12*100</f>
        <v>52.388200483247836</v>
      </c>
      <c r="AD13" s="19">
        <f t="shared" si="16"/>
        <v>20.508992671166769</v>
      </c>
      <c r="AE13" s="19">
        <f t="shared" si="17"/>
        <v>52.805529165069196</v>
      </c>
      <c r="AF13" s="19">
        <f t="shared" si="18"/>
        <v>-32.296536493902423</v>
      </c>
      <c r="AG13" s="42">
        <f>NFA_in_yen!E13-NFA_in_yen!E12</f>
        <v>30019</v>
      </c>
      <c r="AH13" s="23">
        <f>NFA_in_yen!L13-NFA_in_yen!L12</f>
        <v>6418</v>
      </c>
      <c r="AI13" s="9">
        <v>19084.7</v>
      </c>
      <c r="AJ13" s="9">
        <v>5675.5</v>
      </c>
      <c r="AK13" s="23">
        <f t="shared" si="4"/>
        <v>10934.3</v>
      </c>
      <c r="AL13" s="23">
        <f t="shared" si="5"/>
        <v>742.5</v>
      </c>
      <c r="AM13" s="19">
        <f>AK13/NFA_in_yen!E12*100</f>
        <v>6.3840607210626175</v>
      </c>
      <c r="AN13" s="19">
        <f>AL13/NFA_in_yen!L12*100</f>
        <v>1.7389166022623481</v>
      </c>
      <c r="AO13" s="19">
        <f t="shared" si="19"/>
        <v>6.6754029620414768</v>
      </c>
      <c r="AP13" s="19">
        <f t="shared" si="20"/>
        <v>2.0175377016710572</v>
      </c>
      <c r="AQ13" s="19">
        <f t="shared" si="21"/>
        <v>4.6578652603704196</v>
      </c>
      <c r="AR13" s="42">
        <f>NFA_in_yen!G13-NFA_in_yen!G12</f>
        <v>10826</v>
      </c>
      <c r="AS13" s="23">
        <f>NFA_in_yen!N13-NFA_in_yen!N12</f>
        <v>10953</v>
      </c>
      <c r="AT13" s="9">
        <v>12306.9</v>
      </c>
      <c r="AU13" s="9">
        <v>5461.3</v>
      </c>
      <c r="AV13" s="23">
        <f t="shared" si="6"/>
        <v>-1480.8999999999996</v>
      </c>
      <c r="AW13" s="23">
        <f t="shared" si="7"/>
        <v>5491.7</v>
      </c>
      <c r="AX13" s="19">
        <f>AV13/NFA_in_yen!G12*100</f>
        <v>-1.515483329581039</v>
      </c>
      <c r="AY13" s="19">
        <f>AW13/NFA_in_yen!N12*100</f>
        <v>4.7035698379526529</v>
      </c>
      <c r="AZ13" s="19">
        <f t="shared" si="22"/>
        <v>-1.2457746947159731</v>
      </c>
      <c r="BA13" s="19">
        <f t="shared" si="23"/>
        <v>4.9903099047287958</v>
      </c>
      <c r="BB13" s="19">
        <f t="shared" si="24"/>
        <v>-6.2360845994447693</v>
      </c>
      <c r="BC13" s="42">
        <f>NFA_in_yen!H13-NFA_in_yen!H12</f>
        <v>11724</v>
      </c>
      <c r="BD13" s="9">
        <v>2456.25</v>
      </c>
      <c r="BE13" s="23">
        <f t="shared" si="25"/>
        <v>9267.75</v>
      </c>
      <c r="BF13" s="24">
        <f>BE13/NFA_in_yen!H12*100</f>
        <v>10.56515047879617</v>
      </c>
      <c r="BG13" s="6">
        <f>((1+BE13/NFA_in_yen!H12)/(1+B13/100)-1)*100</f>
        <v>10.867943007078363</v>
      </c>
      <c r="BK13" s="10"/>
      <c r="BL13" s="10"/>
    </row>
    <row r="14" spans="1:64">
      <c r="A14" s="9">
        <v>2006</v>
      </c>
      <c r="B14" s="6">
        <f>yield!M14</f>
        <v>0.24066390041427599</v>
      </c>
      <c r="C14" s="43"/>
      <c r="D14" s="23">
        <f t="shared" si="0"/>
        <v>24392.523500000003</v>
      </c>
      <c r="E14" s="23">
        <f t="shared" si="1"/>
        <v>5896</v>
      </c>
      <c r="F14" s="19">
        <f>D14/(NFA_in_yen!C13+NFA_in_yen!D13+NFA_in_yen!E13+NFA_in_yen!G13+NFA_in_yen!H13)*100</f>
        <v>4.8485696310976039</v>
      </c>
      <c r="G14" s="24">
        <f>E14/(NFA_in_yen!J13+NFA_in_yen!K13+NFA_in_yen!L13+NFA_in_yen!N13)*100</f>
        <v>1.8334986674793436</v>
      </c>
      <c r="H14" s="19">
        <f t="shared" si="8"/>
        <v>4.59684278953012</v>
      </c>
      <c r="I14" s="19">
        <f t="shared" si="9"/>
        <v>1.5890105921958941</v>
      </c>
      <c r="J14" s="19">
        <f t="shared" si="10"/>
        <v>3.0078321973342259</v>
      </c>
      <c r="K14" s="42">
        <f>NFA_in_yen!C14-NFA_in_yen!C13</f>
        <v>7871</v>
      </c>
      <c r="L14" s="23">
        <f>NFA_in_yen!J14-NFA_in_yen!J13</f>
        <v>900</v>
      </c>
      <c r="M14" s="9">
        <v>5845.7</v>
      </c>
      <c r="N14" s="9">
        <v>-756.7</v>
      </c>
      <c r="O14" s="23">
        <f t="shared" si="11"/>
        <v>2025.3000000000002</v>
      </c>
      <c r="P14" s="23">
        <f t="shared" si="12"/>
        <v>1656.7</v>
      </c>
      <c r="Q14" s="19">
        <f>O14/NFA_in_yen!C13*100</f>
        <v>4.4409604210064693</v>
      </c>
      <c r="R14" s="19">
        <f>P14/NFA_in_yen!J13*100</f>
        <v>13.918339914307317</v>
      </c>
      <c r="S14" s="19">
        <f t="shared" si="13"/>
        <v>4.1902121924941138</v>
      </c>
      <c r="T14" s="19">
        <f t="shared" si="14"/>
        <v>13.64483781500223</v>
      </c>
      <c r="U14" s="19">
        <f t="shared" si="15"/>
        <v>-9.4546256225081162</v>
      </c>
      <c r="V14" s="42">
        <f>NFA_in_yen!D14-NFA_in_yen!D13</f>
        <v>12514</v>
      </c>
      <c r="W14" s="23">
        <f>NFA_in_yen!K14-NFA_in_yen!K13</f>
        <v>16435</v>
      </c>
      <c r="X14" s="9">
        <v>2896.4</v>
      </c>
      <c r="Y14" s="9">
        <v>8340</v>
      </c>
      <c r="Z14" s="23">
        <f t="shared" si="2"/>
        <v>9617.6</v>
      </c>
      <c r="AA14" s="23">
        <f t="shared" si="3"/>
        <v>8095</v>
      </c>
      <c r="AB14" s="19">
        <f>Z14/NFA_in_yen!D13*100</f>
        <v>19.953526970954357</v>
      </c>
      <c r="AC14" s="19">
        <f>AA14/NFA_in_yen!K13*100</f>
        <v>6.0937053040454074</v>
      </c>
      <c r="AD14" s="19">
        <f t="shared" si="16"/>
        <v>19.665535226426822</v>
      </c>
      <c r="AE14" s="19">
        <f t="shared" si="17"/>
        <v>5.8389890648030018</v>
      </c>
      <c r="AF14" s="19">
        <f t="shared" si="18"/>
        <v>13.826546161623821</v>
      </c>
      <c r="AG14" s="42">
        <f>NFA_in_yen!E14-NFA_in_yen!E13</f>
        <v>16749</v>
      </c>
      <c r="AH14" s="23">
        <f>NFA_in_yen!L14-NFA_in_yen!L13</f>
        <v>11302</v>
      </c>
      <c r="AI14" s="9">
        <v>5375.8</v>
      </c>
      <c r="AJ14" s="9">
        <v>14728.2</v>
      </c>
      <c r="AK14" s="23">
        <f t="shared" si="4"/>
        <v>11373.2</v>
      </c>
      <c r="AL14" s="23">
        <f t="shared" si="5"/>
        <v>-3426.2000000000007</v>
      </c>
      <c r="AM14" s="19">
        <f>AK14/NFA_in_yen!E13*100</f>
        <v>5.6500442139358356</v>
      </c>
      <c r="AN14" s="19">
        <f>AL14/NFA_in_yen!L13*100</f>
        <v>-6.975588899973534</v>
      </c>
      <c r="AO14" s="19">
        <f t="shared" si="19"/>
        <v>5.3963931433012036</v>
      </c>
      <c r="AP14" s="19">
        <f t="shared" si="20"/>
        <v>-7.1989275804846269</v>
      </c>
      <c r="AQ14" s="19">
        <f t="shared" si="21"/>
        <v>12.59532072378583</v>
      </c>
      <c r="AR14" s="42">
        <f>NFA_in_yen!G14-NFA_in_yen!G13</f>
        <v>8154</v>
      </c>
      <c r="AS14" s="23">
        <f>NFA_in_yen!N14-NFA_in_yen!N13</f>
        <v>-10771</v>
      </c>
      <c r="AT14" s="9">
        <v>10049</v>
      </c>
      <c r="AU14" s="9">
        <v>-10341.5</v>
      </c>
      <c r="AV14" s="23">
        <f t="shared" si="6"/>
        <v>-1895</v>
      </c>
      <c r="AW14" s="23">
        <f t="shared" si="7"/>
        <v>-429.5</v>
      </c>
      <c r="AX14" s="19">
        <f>AV14/NFA_in_yen!G13*100</f>
        <v>-1.7458357900943398</v>
      </c>
      <c r="AY14" s="19">
        <f>AW14/NFA_in_yen!N13*100</f>
        <v>-0.33631145808047985</v>
      </c>
      <c r="AZ14" s="19">
        <f t="shared" si="22"/>
        <v>-1.9817303808783104</v>
      </c>
      <c r="BA14" s="19">
        <f t="shared" si="23"/>
        <v>-0.57559012085950378</v>
      </c>
      <c r="BB14" s="19">
        <f t="shared" si="24"/>
        <v>-1.4061402600188067</v>
      </c>
      <c r="BC14" s="42">
        <f>NFA_in_yen!H14-NFA_in_yen!H13</f>
        <v>6991</v>
      </c>
      <c r="BD14" s="9">
        <v>3719.5765000000001</v>
      </c>
      <c r="BE14" s="23">
        <f t="shared" si="25"/>
        <v>3271.4234999999999</v>
      </c>
      <c r="BF14" s="24">
        <f>BE14/NFA_in_yen!H13*100</f>
        <v>3.2897143115723422</v>
      </c>
      <c r="BG14" s="6">
        <f>((1+BE14/NFA_in_yen!H13)/(1+B14/100)-1)*100</f>
        <v>3.041730064943704</v>
      </c>
      <c r="BK14" s="10"/>
      <c r="BL14" s="10"/>
    </row>
    <row r="15" spans="1:64">
      <c r="A15" s="9">
        <v>2007</v>
      </c>
      <c r="B15" s="6">
        <f>yield!M15</f>
        <v>5.7951817204070298E-2</v>
      </c>
      <c r="C15" s="43"/>
      <c r="D15" s="23">
        <f t="shared" si="0"/>
        <v>-7504.5106000000005</v>
      </c>
      <c r="E15" s="23">
        <f t="shared" si="1"/>
        <v>-15633.300000000001</v>
      </c>
      <c r="F15" s="19">
        <f>D15/(NFA_in_yen!C14+NFA_in_yen!D14+NFA_in_yen!E14+NFA_in_yen!G14+NFA_in_yen!H14)*100</f>
        <v>-1.3512729623347488</v>
      </c>
      <c r="G15" s="24">
        <f>E15/(NFA_in_yen!J14+NFA_in_yen!K14+NFA_in_yen!L14+NFA_in_yen!N14)*100</f>
        <v>-4.6056558359872382</v>
      </c>
      <c r="H15" s="19">
        <f t="shared" si="8"/>
        <v>-1.4084085811723712</v>
      </c>
      <c r="I15" s="19">
        <f t="shared" si="9"/>
        <v>-4.6609065731340049</v>
      </c>
      <c r="J15" s="19">
        <f t="shared" si="10"/>
        <v>3.2524979919616337</v>
      </c>
      <c r="K15" s="42">
        <f>NFA_in_yen!C15-NFA_in_yen!C14</f>
        <v>8382</v>
      </c>
      <c r="L15" s="23">
        <f>NFA_in_yen!J15-NFA_in_yen!J14</f>
        <v>2342</v>
      </c>
      <c r="M15" s="9">
        <v>8660.6</v>
      </c>
      <c r="N15" s="9">
        <v>2655.3</v>
      </c>
      <c r="O15" s="23">
        <f t="shared" si="11"/>
        <v>-278.60000000000036</v>
      </c>
      <c r="P15" s="23">
        <f t="shared" si="12"/>
        <v>-313.30000000000018</v>
      </c>
      <c r="Q15" s="19">
        <f>O15/NFA_in_yen!C14*100</f>
        <v>-0.52098137482235085</v>
      </c>
      <c r="R15" s="19">
        <f>P15/NFA_in_yen!J14*100</f>
        <v>-2.4470827149886758</v>
      </c>
      <c r="S15" s="19">
        <f t="shared" si="13"/>
        <v>-0.57859788403831214</v>
      </c>
      <c r="T15" s="19">
        <f t="shared" si="14"/>
        <v>-2.5035836599665795</v>
      </c>
      <c r="U15" s="19">
        <f t="shared" si="15"/>
        <v>1.9249857759282674</v>
      </c>
      <c r="V15" s="42">
        <f>NFA_in_yen!D15-NFA_in_yen!D14</f>
        <v>4662</v>
      </c>
      <c r="W15" s="23">
        <f>NFA_in_yen!K15-NFA_in_yen!K14</f>
        <v>-7246</v>
      </c>
      <c r="X15" s="9">
        <v>3088</v>
      </c>
      <c r="Y15" s="9">
        <v>5392.6</v>
      </c>
      <c r="Z15" s="23">
        <f t="shared" si="2"/>
        <v>1574</v>
      </c>
      <c r="AA15" s="23">
        <f t="shared" si="3"/>
        <v>-12638.6</v>
      </c>
      <c r="AB15" s="19">
        <f>Z15/NFA_in_yen!D14*100</f>
        <v>2.5924827881542973</v>
      </c>
      <c r="AC15" s="19">
        <f>AA15/NFA_in_yen!K14*100</f>
        <v>-8.4665420660918969</v>
      </c>
      <c r="AD15" s="19">
        <f t="shared" si="16"/>
        <v>2.5330630149021705</v>
      </c>
      <c r="AE15" s="19">
        <f t="shared" si="17"/>
        <v>-8.5195566454022256</v>
      </c>
      <c r="AF15" s="19">
        <f t="shared" si="18"/>
        <v>11.052619660304396</v>
      </c>
      <c r="AG15" s="42">
        <f>NFA_in_yen!E15-NFA_in_yen!E14</f>
        <v>4268</v>
      </c>
      <c r="AH15" s="23">
        <f>NFA_in_yen!L15-NFA_in_yen!L14</f>
        <v>19037</v>
      </c>
      <c r="AI15" s="9">
        <v>11500.3</v>
      </c>
      <c r="AJ15" s="9">
        <v>17447.3</v>
      </c>
      <c r="AK15" s="23">
        <f t="shared" si="4"/>
        <v>-7232.2999999999993</v>
      </c>
      <c r="AL15" s="23">
        <f t="shared" si="5"/>
        <v>1589.7000000000007</v>
      </c>
      <c r="AM15" s="19">
        <f>AK15/NFA_in_yen!E14*100</f>
        <v>-3.3169145535513631</v>
      </c>
      <c r="AN15" s="19">
        <f>AL15/NFA_in_yen!L14*100</f>
        <v>2.6311259703073548</v>
      </c>
      <c r="AO15" s="19">
        <f t="shared" si="19"/>
        <v>-3.3729117071284676</v>
      </c>
      <c r="AP15" s="19">
        <f t="shared" si="20"/>
        <v>2.5716838155994015</v>
      </c>
      <c r="AQ15" s="19">
        <f t="shared" si="21"/>
        <v>-5.9445955227278695</v>
      </c>
      <c r="AR15" s="42">
        <f>NFA_in_yen!G15-NFA_in_yen!G14</f>
        <v>29529</v>
      </c>
      <c r="AS15" s="23">
        <f>NFA_in_yen!N15-NFA_in_yen!N14</f>
        <v>1736</v>
      </c>
      <c r="AT15" s="9">
        <v>30643.200000000001</v>
      </c>
      <c r="AU15" s="9">
        <v>6007.1</v>
      </c>
      <c r="AV15" s="23">
        <f t="shared" si="6"/>
        <v>-1114.2000000000007</v>
      </c>
      <c r="AW15" s="23">
        <f t="shared" si="7"/>
        <v>-4271.1000000000004</v>
      </c>
      <c r="AX15" s="19">
        <f>AV15/NFA_in_yen!G14*100</f>
        <v>-0.95477214690911638</v>
      </c>
      <c r="AY15" s="19">
        <f>AW15/NFA_in_yen!N14*100</f>
        <v>-3.6524483059399002</v>
      </c>
      <c r="AZ15" s="19">
        <f t="shared" si="22"/>
        <v>-1.0121374120902749</v>
      </c>
      <c r="BA15" s="19">
        <f t="shared" si="23"/>
        <v>-3.7082511242309879</v>
      </c>
      <c r="BB15" s="19">
        <f t="shared" si="24"/>
        <v>2.696113712140713</v>
      </c>
      <c r="BC15" s="42">
        <f>NFA_in_yen!H15-NFA_in_yen!H14</f>
        <v>3844</v>
      </c>
      <c r="BD15" s="9">
        <v>4297.4106000000002</v>
      </c>
      <c r="BE15" s="23">
        <f t="shared" si="25"/>
        <v>-453.41060000000016</v>
      </c>
      <c r="BF15" s="24">
        <f>BE15/NFA_in_yen!H14*100</f>
        <v>-0.42599765114858851</v>
      </c>
      <c r="BG15" s="6">
        <f>((1+BE15/NFA_in_yen!H14)/(1+B15/100)-1)*100</f>
        <v>-0.48366917327749004</v>
      </c>
      <c r="BK15" s="10"/>
      <c r="BL15" s="10"/>
    </row>
    <row r="16" spans="1:64">
      <c r="A16" s="9">
        <v>2008</v>
      </c>
      <c r="B16" s="6">
        <f>yield!M16</f>
        <v>1.3734899884159999</v>
      </c>
      <c r="C16" s="43"/>
      <c r="D16" s="23">
        <f t="shared" si="0"/>
        <v>-117260.7926</v>
      </c>
      <c r="E16" s="23">
        <f t="shared" si="1"/>
        <v>-69676.3</v>
      </c>
      <c r="F16" s="19">
        <f>D16/(NFA_in_yen!C15+NFA_in_yen!D15+NFA_in_yen!E15+NFA_in_yen!G15+NFA_in_yen!H15)*100</f>
        <v>-19.348337450148584</v>
      </c>
      <c r="G16" s="24">
        <f>E16/(NFA_in_yen!J15+NFA_in_yen!K15+NFA_in_yen!L15+NFA_in_yen!N15)*100</f>
        <v>-19.610223300479024</v>
      </c>
      <c r="H16" s="19">
        <f t="shared" si="8"/>
        <v>-20.441071369775756</v>
      </c>
      <c r="I16" s="19">
        <f t="shared" si="9"/>
        <v>-20.69940897890843</v>
      </c>
      <c r="J16" s="19">
        <f t="shared" si="10"/>
        <v>0.25833760913267412</v>
      </c>
      <c r="K16" s="42">
        <f>NFA_in_yen!C16-NFA_in_yen!C15</f>
        <v>-118</v>
      </c>
      <c r="L16" s="23">
        <f>NFA_in_yen!J16-NFA_in_yen!J15</f>
        <v>3311</v>
      </c>
      <c r="M16" s="9">
        <v>13231.9</v>
      </c>
      <c r="N16" s="9">
        <v>2524.6</v>
      </c>
      <c r="O16" s="23">
        <f t="shared" si="11"/>
        <v>-13349.9</v>
      </c>
      <c r="P16" s="23">
        <f t="shared" si="12"/>
        <v>786.40000000000009</v>
      </c>
      <c r="Q16" s="19">
        <f>O16/NFA_in_yen!C15*100</f>
        <v>-21.581525429208835</v>
      </c>
      <c r="R16" s="19">
        <f>P16/NFA_in_yen!J15*100</f>
        <v>5.1924727632882144</v>
      </c>
      <c r="S16" s="19">
        <f t="shared" si="13"/>
        <v>-22.64400231288073</v>
      </c>
      <c r="T16" s="19">
        <f t="shared" si="14"/>
        <v>3.7672401091336738</v>
      </c>
      <c r="U16" s="19">
        <f t="shared" si="15"/>
        <v>-26.411242422014404</v>
      </c>
      <c r="V16" s="42">
        <f>NFA_in_yen!D16-NFA_in_yen!D15</f>
        <v>-29559</v>
      </c>
      <c r="W16" s="23">
        <f>NFA_in_yen!K16-NFA_in_yen!K15</f>
        <v>-73406</v>
      </c>
      <c r="X16" s="9">
        <v>6525.1</v>
      </c>
      <c r="Y16" s="9">
        <v>-7349.4</v>
      </c>
      <c r="Z16" s="23">
        <f t="shared" si="2"/>
        <v>-36084.1</v>
      </c>
      <c r="AA16" s="23">
        <f t="shared" si="3"/>
        <v>-66056.600000000006</v>
      </c>
      <c r="AB16" s="19">
        <f>Z16/NFA_in_yen!D15*100</f>
        <v>-55.19471977484092</v>
      </c>
      <c r="AC16" s="19">
        <f>AA16/NFA_in_yen!K15*100</f>
        <v>-46.508579113010548</v>
      </c>
      <c r="AD16" s="19">
        <f t="shared" si="16"/>
        <v>-55.801777930029829</v>
      </c>
      <c r="AE16" s="19">
        <f t="shared" si="17"/>
        <v>-47.233324123395626</v>
      </c>
      <c r="AF16" s="19">
        <f t="shared" si="18"/>
        <v>-8.5684538066342029</v>
      </c>
      <c r="AG16" s="42">
        <f>NFA_in_yen!E16-NFA_in_yen!E15</f>
        <v>-42446</v>
      </c>
      <c r="AH16" s="23">
        <f>NFA_in_yen!L16-NFA_in_yen!L15</f>
        <v>-8174</v>
      </c>
      <c r="AI16" s="9">
        <v>12821.5</v>
      </c>
      <c r="AJ16" s="9">
        <v>-2090.6</v>
      </c>
      <c r="AK16" s="23">
        <f t="shared" si="4"/>
        <v>-55267.5</v>
      </c>
      <c r="AL16" s="23">
        <f t="shared" si="5"/>
        <v>-6083.4</v>
      </c>
      <c r="AM16" s="19">
        <f>AK16/NFA_in_yen!E15*100</f>
        <v>-24.860443252920458</v>
      </c>
      <c r="AN16" s="19">
        <f>AL16/NFA_in_yen!L15*100</f>
        <v>-7.6563129279097861</v>
      </c>
      <c r="AO16" s="19">
        <f t="shared" si="19"/>
        <v>-25.878494707377865</v>
      </c>
      <c r="AP16" s="19">
        <f t="shared" si="20"/>
        <v>-8.9074598471036381</v>
      </c>
      <c r="AQ16" s="19">
        <f t="shared" si="21"/>
        <v>-16.971034860274226</v>
      </c>
      <c r="AR16" s="42">
        <f>NFA_in_yen!G16-NFA_in_yen!G15</f>
        <v>-4475</v>
      </c>
      <c r="AS16" s="23">
        <f>NFA_in_yen!N16-NFA_in_yen!N15</f>
        <v>8472</v>
      </c>
      <c r="AT16" s="9">
        <v>-12411.8</v>
      </c>
      <c r="AU16" s="9">
        <v>6794.7</v>
      </c>
      <c r="AV16" s="23">
        <f t="shared" si="6"/>
        <v>7936.7999999999993</v>
      </c>
      <c r="AW16" s="23">
        <f t="shared" si="7"/>
        <v>1677.3000000000002</v>
      </c>
      <c r="AX16" s="19">
        <f>AV16/NFA_in_yen!G15*100</f>
        <v>5.42772538587265</v>
      </c>
      <c r="AY16" s="19">
        <f>AW16/NFA_in_yen!N15*100</f>
        <v>1.413367713231205</v>
      </c>
      <c r="AZ16" s="19">
        <f t="shared" si="22"/>
        <v>3.9993053390190214</v>
      </c>
      <c r="BA16" s="19">
        <f t="shared" si="23"/>
        <v>3.9337429163932569E-2</v>
      </c>
      <c r="BB16" s="19">
        <f t="shared" si="24"/>
        <v>3.9599679098550888</v>
      </c>
      <c r="BC16" s="42">
        <f>NFA_in_yen!H16-NFA_in_yen!H15</f>
        <v>-17296</v>
      </c>
      <c r="BD16" s="9">
        <v>3200.0925999999999</v>
      </c>
      <c r="BE16" s="23">
        <f t="shared" si="25"/>
        <v>-20496.0926</v>
      </c>
      <c r="BF16" s="24">
        <f>BE16/NFA_in_yen!H15*100</f>
        <v>-18.585671433364467</v>
      </c>
      <c r="BG16" s="6">
        <f>((1+BE16/NFA_in_yen!H15)/(1+B16/100)-1)*100</f>
        <v>-19.688738568694053</v>
      </c>
      <c r="BK16" s="10"/>
      <c r="BL16" s="10"/>
    </row>
    <row r="17" spans="1:64">
      <c r="A17" s="9">
        <v>2009</v>
      </c>
      <c r="B17" s="6">
        <f>yield!M17</f>
        <v>-1.3467189030362301</v>
      </c>
      <c r="C17" s="43"/>
      <c r="D17" s="23">
        <f t="shared" si="0"/>
        <v>32607.103200000001</v>
      </c>
      <c r="E17" s="23">
        <f t="shared" si="1"/>
        <v>7323.7000000000007</v>
      </c>
      <c r="F17" s="19">
        <f>D17/(NFA_in_yen!C16+NFA_in_yen!D16+NFA_in_yen!E16+NFA_in_yen!G16+NFA_in_yen!H16)*100</f>
        <v>6.3666225786233515</v>
      </c>
      <c r="G17" s="24">
        <f>E17/(NFA_in_yen!J16+NFA_in_yen!K16+NFA_in_yen!L16+NFA_in_yen!N16)*100</f>
        <v>2.5651380516901394</v>
      </c>
      <c r="H17" s="19">
        <f t="shared" si="8"/>
        <v>7.8186365378748235</v>
      </c>
      <c r="I17" s="19">
        <f t="shared" si="9"/>
        <v>3.9652578314972597</v>
      </c>
      <c r="J17" s="19">
        <f t="shared" si="10"/>
        <v>3.8533787063775637</v>
      </c>
      <c r="K17" s="42">
        <f>NFA_in_yen!C17-NFA_in_yen!C16</f>
        <v>6470</v>
      </c>
      <c r="L17" s="23">
        <f>NFA_in_yen!J17-NFA_in_yen!J16</f>
        <v>-31</v>
      </c>
      <c r="M17" s="9">
        <v>6989.6</v>
      </c>
      <c r="N17" s="9">
        <v>1117.0999999999999</v>
      </c>
      <c r="O17" s="23">
        <f t="shared" si="11"/>
        <v>-519.60000000000036</v>
      </c>
      <c r="P17" s="23">
        <f t="shared" si="12"/>
        <v>-1148.0999999999999</v>
      </c>
      <c r="Q17" s="19">
        <f>O17/NFA_in_yen!C16*100</f>
        <v>-0.84159378036929111</v>
      </c>
      <c r="R17" s="19">
        <f>P17/NFA_in_yen!J16*100</f>
        <v>-6.2207412223667093</v>
      </c>
      <c r="S17" s="19">
        <f t="shared" si="13"/>
        <v>0.51202060088650914</v>
      </c>
      <c r="T17" s="19">
        <f t="shared" si="14"/>
        <v>-4.9405577443895954</v>
      </c>
      <c r="U17" s="19">
        <f t="shared" si="15"/>
        <v>5.4525783452761045</v>
      </c>
      <c r="V17" s="42">
        <f>NFA_in_yen!D17-NFA_in_yen!D16</f>
        <v>18870</v>
      </c>
      <c r="W17" s="23">
        <f>NFA_in_yen!K17-NFA_in_yen!K16</f>
        <v>7747</v>
      </c>
      <c r="X17" s="9">
        <v>2802.2</v>
      </c>
      <c r="Y17" s="9">
        <v>1038.9000000000001</v>
      </c>
      <c r="Z17" s="23">
        <f t="shared" si="2"/>
        <v>16067.8</v>
      </c>
      <c r="AA17" s="23">
        <f t="shared" si="3"/>
        <v>6708.1</v>
      </c>
      <c r="AB17" s="19">
        <f>Z17/NFA_in_yen!D16*100</f>
        <v>44.860820280872211</v>
      </c>
      <c r="AC17" s="19">
        <f>AA17/NFA_in_yen!K16*100</f>
        <v>9.775009107468124</v>
      </c>
      <c r="AD17" s="19">
        <f t="shared" si="16"/>
        <v>46.838319689025077</v>
      </c>
      <c r="AE17" s="19">
        <f t="shared" si="17"/>
        <v>11.273551053586427</v>
      </c>
      <c r="AF17" s="19">
        <f t="shared" si="18"/>
        <v>35.564768635438654</v>
      </c>
      <c r="AG17" s="42">
        <f>NFA_in_yen!E17-NFA_in_yen!E16</f>
        <v>27437</v>
      </c>
      <c r="AH17" s="23">
        <f>NFA_in_yen!L17-NFA_in_yen!L16</f>
        <v>-6158</v>
      </c>
      <c r="AI17" s="9">
        <v>12380.3</v>
      </c>
      <c r="AJ17" s="9">
        <v>-6361.6</v>
      </c>
      <c r="AK17" s="23">
        <f t="shared" si="4"/>
        <v>15056.7</v>
      </c>
      <c r="AL17" s="23">
        <f t="shared" si="5"/>
        <v>203.60000000000036</v>
      </c>
      <c r="AM17" s="19">
        <f>AK17/NFA_in_yen!E16*100</f>
        <v>8.3711116670836461</v>
      </c>
      <c r="AN17" s="19">
        <f>AL17/NFA_in_yen!L16*100</f>
        <v>0.28562610476698236</v>
      </c>
      <c r="AO17" s="19">
        <f t="shared" si="19"/>
        <v>9.8504889670810503</v>
      </c>
      <c r="AP17" s="19">
        <f t="shared" si="20"/>
        <v>1.6546281985277522</v>
      </c>
      <c r="AQ17" s="19">
        <f t="shared" si="21"/>
        <v>8.1958607685532989</v>
      </c>
      <c r="AR17" s="42">
        <f>NFA_in_yen!G17-NFA_in_yen!G16</f>
        <v>-18153</v>
      </c>
      <c r="AS17" s="23">
        <f>NFA_in_yen!N17-NFA_in_yen!N16</f>
        <v>-5701</v>
      </c>
      <c r="AT17" s="9">
        <v>-18887.7</v>
      </c>
      <c r="AU17" s="9">
        <v>-7261.1</v>
      </c>
      <c r="AV17" s="23">
        <f t="shared" si="6"/>
        <v>734.70000000000073</v>
      </c>
      <c r="AW17" s="23">
        <f t="shared" si="7"/>
        <v>1560.1000000000004</v>
      </c>
      <c r="AX17" s="19">
        <f>AV17/NFA_in_yen!G16*100</f>
        <v>0.51829956543823064</v>
      </c>
      <c r="AY17" s="19">
        <f>AW17/NFA_in_yen!N16*100</f>
        <v>1.2270146131219231</v>
      </c>
      <c r="AZ17" s="19">
        <f t="shared" si="22"/>
        <v>1.89047789159833</v>
      </c>
      <c r="BA17" s="19">
        <f t="shared" si="23"/>
        <v>2.6088676296822655</v>
      </c>
      <c r="BB17" s="19">
        <f t="shared" si="24"/>
        <v>-0.71838973808393547</v>
      </c>
      <c r="BC17" s="42">
        <f>NFA_in_yen!H17-NFA_in_yen!H16</f>
        <v>3794</v>
      </c>
      <c r="BD17" s="9">
        <v>2526.4967999999999</v>
      </c>
      <c r="BE17" s="23">
        <f t="shared" si="25"/>
        <v>1267.5032000000001</v>
      </c>
      <c r="BF17" s="24">
        <f>BE17/NFA_in_yen!H16*100</f>
        <v>1.3631558456922235</v>
      </c>
      <c r="BG17" s="6">
        <f>((1+BE17/NFA_in_yen!H16)/(1+B17/100)-1)*100</f>
        <v>2.7468673303070235</v>
      </c>
      <c r="BK17" s="10"/>
      <c r="BL17" s="10"/>
    </row>
    <row r="18" spans="1:64">
      <c r="A18" s="9">
        <v>2010</v>
      </c>
      <c r="B18" s="6">
        <f>yield!M18</f>
        <v>-0.71978158351947696</v>
      </c>
      <c r="C18" s="43"/>
      <c r="D18" s="23">
        <f t="shared" si="0"/>
        <v>-38350.696199999998</v>
      </c>
      <c r="E18" s="23">
        <f t="shared" si="1"/>
        <v>-3946</v>
      </c>
      <c r="F18" s="19">
        <f>D18/(NFA_in_yen!C17+NFA_in_yen!D17+NFA_in_yen!E17+NFA_in_yen!G17+NFA_in_yen!H17)*100</f>
        <v>-6.9655716659855607</v>
      </c>
      <c r="G18" s="24">
        <f>E18/(NFA_in_yen!J17+NFA_in_yen!K17+NFA_in_yen!L17+NFA_in_yen!N17)*100</f>
        <v>-1.4024437920715367</v>
      </c>
      <c r="H18" s="19">
        <f t="shared" si="8"/>
        <v>-6.2910720605639625</v>
      </c>
      <c r="I18" s="19">
        <f t="shared" si="9"/>
        <v>-0.6876115095640678</v>
      </c>
      <c r="J18" s="19">
        <f t="shared" si="10"/>
        <v>-5.6034605509998947</v>
      </c>
      <c r="K18" s="42">
        <f>NFA_in_yen!C18-NFA_in_yen!C17</f>
        <v>-519</v>
      </c>
      <c r="L18" s="23">
        <f>NFA_in_yen!J18-NFA_in_yen!J17</f>
        <v>-923</v>
      </c>
      <c r="M18" s="9">
        <v>4938.8</v>
      </c>
      <c r="N18" s="9">
        <v>-109.8</v>
      </c>
      <c r="O18" s="23">
        <f t="shared" si="11"/>
        <v>-5457.8</v>
      </c>
      <c r="P18" s="23">
        <f t="shared" si="12"/>
        <v>-813.2</v>
      </c>
      <c r="Q18" s="19">
        <f>O18/NFA_in_yen!C17*100</f>
        <v>-8.0014660606949128</v>
      </c>
      <c r="R18" s="19">
        <f>P18/NFA_in_yen!J17*100</f>
        <v>-4.4135685210312081</v>
      </c>
      <c r="S18" s="19">
        <f t="shared" si="13"/>
        <v>-7.3344766896349611</v>
      </c>
      <c r="T18" s="19">
        <f t="shared" si="14"/>
        <v>-3.7205668928086966</v>
      </c>
      <c r="U18" s="19">
        <f t="shared" si="15"/>
        <v>-3.6139097968262646</v>
      </c>
      <c r="V18" s="42">
        <f>NFA_in_yen!D18-NFA_in_yen!D17</f>
        <v>575</v>
      </c>
      <c r="W18" s="23">
        <f>NFA_in_yen!K18-NFA_in_yen!K17</f>
        <v>4165</v>
      </c>
      <c r="X18" s="9">
        <v>1923.3</v>
      </c>
      <c r="Y18" s="9">
        <v>3451.5</v>
      </c>
      <c r="Z18" s="23">
        <f t="shared" si="2"/>
        <v>-1348.3</v>
      </c>
      <c r="AA18" s="23">
        <f t="shared" si="3"/>
        <v>713.5</v>
      </c>
      <c r="AB18" s="19">
        <f>Z18/NFA_in_yen!D17*100</f>
        <v>-2.4654853987236454</v>
      </c>
      <c r="AC18" s="19">
        <f>AA18/NFA_in_yen!K17*100</f>
        <v>0.93424291625202949</v>
      </c>
      <c r="AD18" s="19">
        <f t="shared" si="16"/>
        <v>-1.7583601678644034</v>
      </c>
      <c r="AE18" s="19">
        <f t="shared" si="17"/>
        <v>1.6660161773948579</v>
      </c>
      <c r="AF18" s="19">
        <f t="shared" si="18"/>
        <v>-3.4243763452592613</v>
      </c>
      <c r="AG18" s="42">
        <f>NFA_in_yen!E18-NFA_in_yen!E17</f>
        <v>6642</v>
      </c>
      <c r="AH18" s="23">
        <f>NFA_in_yen!L18-NFA_in_yen!L17</f>
        <v>6390</v>
      </c>
      <c r="AI18" s="9">
        <v>21147.3</v>
      </c>
      <c r="AJ18" s="9">
        <v>6369.7</v>
      </c>
      <c r="AK18" s="23">
        <f t="shared" si="4"/>
        <v>-14505.3</v>
      </c>
      <c r="AL18" s="23">
        <f t="shared" si="5"/>
        <v>20.300000000000182</v>
      </c>
      <c r="AM18" s="19">
        <f>AK18/NFA_in_yen!E17*100</f>
        <v>-6.9971828540004433</v>
      </c>
      <c r="AN18" s="19">
        <f>AL18/NFA_in_yen!L17*100</f>
        <v>3.1171303973957652E-2</v>
      </c>
      <c r="AO18" s="19">
        <f t="shared" si="19"/>
        <v>-6.3229124296919519</v>
      </c>
      <c r="AP18" s="19">
        <f t="shared" si="20"/>
        <v>0.75639729592775762</v>
      </c>
      <c r="AQ18" s="19">
        <f t="shared" si="21"/>
        <v>-7.0793097256197095</v>
      </c>
      <c r="AR18" s="42">
        <f>NFA_in_yen!G18-NFA_in_yen!G17</f>
        <v>6101</v>
      </c>
      <c r="AS18" s="23">
        <f>NFA_in_yen!N18-NFA_in_yen!N17</f>
        <v>8043</v>
      </c>
      <c r="AT18" s="9">
        <v>11900.8</v>
      </c>
      <c r="AU18" s="9">
        <v>11909.6</v>
      </c>
      <c r="AV18" s="23">
        <f t="shared" si="6"/>
        <v>-5799.7999999999993</v>
      </c>
      <c r="AW18" s="23">
        <f t="shared" si="7"/>
        <v>-3866.6000000000004</v>
      </c>
      <c r="AX18" s="19">
        <f>AV18/NFA_in_yen!G17*100</f>
        <v>-4.6924327866730309</v>
      </c>
      <c r="AY18" s="19">
        <f>AW18/NFA_in_yen!N17*100</f>
        <v>-3.183828070319898</v>
      </c>
      <c r="AZ18" s="19">
        <f t="shared" si="22"/>
        <v>-4.0014529243764141</v>
      </c>
      <c r="BA18" s="19">
        <f t="shared" si="23"/>
        <v>-2.4819108238297249</v>
      </c>
      <c r="BB18" s="19">
        <f t="shared" si="24"/>
        <v>-1.5195421005466891</v>
      </c>
      <c r="BC18" s="42">
        <f>NFA_in_yen!H18-NFA_in_yen!H17</f>
        <v>-7447</v>
      </c>
      <c r="BD18" s="9">
        <v>3792.4962</v>
      </c>
      <c r="BE18" s="23">
        <f t="shared" si="25"/>
        <v>-11239.4962</v>
      </c>
      <c r="BF18" s="24">
        <f>BE18/NFA_in_yen!H17*100</f>
        <v>-11.613809272864421</v>
      </c>
      <c r="BG18" s="6">
        <f>((1+BE18/NFA_in_yen!H17)/(1+B18/100)-1)*100</f>
        <v>-10.973009390092692</v>
      </c>
      <c r="BK18" s="10"/>
      <c r="BL18" s="10"/>
    </row>
    <row r="19" spans="1:64">
      <c r="A19" s="9">
        <v>2011</v>
      </c>
      <c r="B19" s="6">
        <f>yield!M19</f>
        <v>-0.28333333333330502</v>
      </c>
      <c r="C19" s="43"/>
      <c r="D19" s="23">
        <f t="shared" si="0"/>
        <v>-16965.742600000001</v>
      </c>
      <c r="E19" s="23">
        <f t="shared" si="1"/>
        <v>-12968.2</v>
      </c>
      <c r="F19" s="19">
        <f>D19/(NFA_in_yen!C18+NFA_in_yen!D18+NFA_in_yen!E18+NFA_in_yen!G18+NFA_in_yen!H18)*100</f>
        <v>-3.0517932390403781</v>
      </c>
      <c r="G19" s="24">
        <f>E19/(NFA_in_yen!J18+NFA_in_yen!K18+NFA_in_yen!L18+NFA_in_yen!N18)*100</f>
        <v>-4.3365959851659142</v>
      </c>
      <c r="H19" s="19">
        <f t="shared" si="8"/>
        <v>-2.7763261631693847</v>
      </c>
      <c r="I19" s="19">
        <f t="shared" si="9"/>
        <v>-4.0647795271595673</v>
      </c>
      <c r="J19" s="19">
        <f t="shared" si="10"/>
        <v>1.2884533639901825</v>
      </c>
      <c r="K19" s="42">
        <f>NFA_in_yen!C19-NFA_in_yen!C18</f>
        <v>6598</v>
      </c>
      <c r="L19" s="23">
        <f>NFA_in_yen!J19-NFA_in_yen!J18</f>
        <v>46</v>
      </c>
      <c r="M19" s="9">
        <v>8587.2999999999993</v>
      </c>
      <c r="N19" s="9">
        <v>-140.1</v>
      </c>
      <c r="O19" s="23">
        <f t="shared" si="11"/>
        <v>-1989.2999999999993</v>
      </c>
      <c r="P19" s="23">
        <f t="shared" si="12"/>
        <v>186.1</v>
      </c>
      <c r="Q19" s="19">
        <f>O19/NFA_in_yen!C18*100</f>
        <v>-2.938795408547664</v>
      </c>
      <c r="R19" s="19">
        <f>P19/NFA_in_yen!J18*100</f>
        <v>1.063307050622786</v>
      </c>
      <c r="S19" s="19">
        <f t="shared" si="13"/>
        <v>-2.6630072624579948</v>
      </c>
      <c r="T19" s="19">
        <f t="shared" si="14"/>
        <v>1.3504667062905762</v>
      </c>
      <c r="U19" s="19">
        <f t="shared" si="15"/>
        <v>-4.0134739687485705</v>
      </c>
      <c r="V19" s="42">
        <f>NFA_in_yen!D19-NFA_in_yen!D18</f>
        <v>-3512</v>
      </c>
      <c r="W19" s="23">
        <f>NFA_in_yen!K19-NFA_in_yen!K18</f>
        <v>-14696</v>
      </c>
      <c r="X19" s="9">
        <v>964.4</v>
      </c>
      <c r="Y19" s="9">
        <v>599.9</v>
      </c>
      <c r="Z19" s="23">
        <f t="shared" si="2"/>
        <v>-4476.3999999999996</v>
      </c>
      <c r="AA19" s="23">
        <f t="shared" si="3"/>
        <v>-15295.9</v>
      </c>
      <c r="AB19" s="19">
        <f>Z19/NFA_in_yen!D18*100</f>
        <v>-8.1003221019868974</v>
      </c>
      <c r="AC19" s="19">
        <f>AA19/NFA_in_yen!K18*100</f>
        <v>-18.992388591579026</v>
      </c>
      <c r="AD19" s="19">
        <f t="shared" si="16"/>
        <v>-7.8391998348523391</v>
      </c>
      <c r="AE19" s="19">
        <f t="shared" si="17"/>
        <v>-18.762214867035652</v>
      </c>
      <c r="AF19" s="19">
        <f t="shared" si="18"/>
        <v>10.923015032183313</v>
      </c>
      <c r="AG19" s="42">
        <f>NFA_in_yen!E19-NFA_in_yen!E18</f>
        <v>-3370</v>
      </c>
      <c r="AH19" s="23">
        <f>NFA_in_yen!L19-NFA_in_yen!L18</f>
        <v>20125</v>
      </c>
      <c r="AI19" s="9">
        <v>7377.2</v>
      </c>
      <c r="AJ19" s="9">
        <v>20667.2</v>
      </c>
      <c r="AK19" s="23">
        <f t="shared" si="4"/>
        <v>-10747.2</v>
      </c>
      <c r="AL19" s="23">
        <f t="shared" si="5"/>
        <v>-542.20000000000073</v>
      </c>
      <c r="AM19" s="19">
        <f>AK19/NFA_in_yen!E18*100</f>
        <v>-5.0233706016527693</v>
      </c>
      <c r="AN19" s="19">
        <f>AL19/NFA_in_yen!L18*100</f>
        <v>-0.75817322482311256</v>
      </c>
      <c r="AO19" s="19">
        <f t="shared" si="19"/>
        <v>-4.7535055339991246</v>
      </c>
      <c r="AP19" s="19">
        <f t="shared" si="20"/>
        <v>-0.47618909392258546</v>
      </c>
      <c r="AQ19" s="19">
        <f t="shared" si="21"/>
        <v>-4.2773164400765395</v>
      </c>
      <c r="AR19" s="42">
        <f>NFA_in_yen!G19-NFA_in_yen!G18</f>
        <v>10492</v>
      </c>
      <c r="AS19" s="23">
        <f>NFA_in_yen!N19-NFA_in_yen!N18</f>
        <v>5925</v>
      </c>
      <c r="AT19" s="9">
        <v>7642.1</v>
      </c>
      <c r="AU19" s="9">
        <v>3241.2</v>
      </c>
      <c r="AV19" s="23">
        <f t="shared" si="6"/>
        <v>2849.8999999999996</v>
      </c>
      <c r="AW19" s="23">
        <f t="shared" si="7"/>
        <v>2683.8</v>
      </c>
      <c r="AX19" s="19">
        <f>AV19/NFA_in_yen!G18*100</f>
        <v>2.1973014649190437</v>
      </c>
      <c r="AY19" s="19">
        <f>AW19/NFA_in_yen!N18*100</f>
        <v>2.0726244903002597</v>
      </c>
      <c r="AZ19" s="19">
        <f t="shared" si="22"/>
        <v>2.4876832340822386</v>
      </c>
      <c r="BA19" s="19">
        <f t="shared" si="23"/>
        <v>2.3626520043124488</v>
      </c>
      <c r="BB19" s="19">
        <f t="shared" si="24"/>
        <v>0.12503122976978975</v>
      </c>
      <c r="BC19" s="42">
        <f>NFA_in_yen!H19-NFA_in_yen!H18</f>
        <v>11187</v>
      </c>
      <c r="BD19" s="9">
        <v>13789.7426</v>
      </c>
      <c r="BE19" s="23">
        <f t="shared" si="25"/>
        <v>-2602.7425999999996</v>
      </c>
      <c r="BF19" s="24">
        <f>BE19/NFA_in_yen!H18*100</f>
        <v>-2.9136265532295975</v>
      </c>
      <c r="BG19" s="6">
        <f>((1+BE19/NFA_in_yen!H18)/(1+B19/100)-1)*100</f>
        <v>-2.637766892759108</v>
      </c>
      <c r="BK19" s="10"/>
      <c r="BL19" s="10"/>
    </row>
    <row r="20" spans="1:64">
      <c r="A20" s="9">
        <v>2012</v>
      </c>
      <c r="B20" s="6">
        <f>yield!M20</f>
        <v>-3.3428046130775199E-2</v>
      </c>
      <c r="C20" s="43"/>
      <c r="D20" s="23">
        <f t="shared" si="0"/>
        <v>51761.908100000001</v>
      </c>
      <c r="E20" s="23">
        <f t="shared" si="1"/>
        <v>26091.1</v>
      </c>
      <c r="F20" s="19">
        <f>D20/(NFA_in_yen!C19+NFA_in_yen!D19+NFA_in_yen!E19+NFA_in_yen!G19+NFA_in_yen!H19)*100</f>
        <v>8.9658644742448743</v>
      </c>
      <c r="G20" s="24">
        <f>E20/(NFA_in_yen!J19+NFA_in_yen!K19+NFA_in_yen!L19+NFA_in_yen!N19)*100</f>
        <v>8.4045277524553779</v>
      </c>
      <c r="H20" s="19">
        <f t="shared" si="8"/>
        <v>9.0023018139788746</v>
      </c>
      <c r="I20" s="19">
        <f t="shared" si="9"/>
        <v>8.4407773855443846</v>
      </c>
      <c r="J20" s="19">
        <f t="shared" si="10"/>
        <v>0.56152442843449002</v>
      </c>
      <c r="K20" s="42">
        <f>NFA_in_yen!C20-NFA_in_yen!C19</f>
        <v>15524</v>
      </c>
      <c r="L20" s="23">
        <f>NFA_in_yen!J20-NFA_in_yen!J19</f>
        <v>260</v>
      </c>
      <c r="M20" s="9">
        <v>9778.4</v>
      </c>
      <c r="N20" s="9">
        <v>138.1</v>
      </c>
      <c r="O20" s="23">
        <f t="shared" si="11"/>
        <v>5745.6</v>
      </c>
      <c r="P20" s="23">
        <f t="shared" si="12"/>
        <v>121.9</v>
      </c>
      <c r="Q20" s="19">
        <f>O20/NFA_in_yen!C19*100</f>
        <v>7.7341194524088355</v>
      </c>
      <c r="R20" s="19">
        <f>P20/NFA_in_yen!J19*100</f>
        <v>0.69466605881012089</v>
      </c>
      <c r="S20" s="19">
        <f t="shared" si="13"/>
        <v>7.7701449061632566</v>
      </c>
      <c r="T20" s="19">
        <f t="shared" si="14"/>
        <v>0.72833757396111309</v>
      </c>
      <c r="U20" s="19">
        <f t="shared" si="15"/>
        <v>7.0418073322021435</v>
      </c>
      <c r="V20" s="42">
        <f>NFA_in_yen!D20-NFA_in_yen!D19</f>
        <v>7725</v>
      </c>
      <c r="W20" s="23">
        <f>NFA_in_yen!K20-NFA_in_yen!K19</f>
        <v>17715</v>
      </c>
      <c r="X20" s="9">
        <v>-1787.9</v>
      </c>
      <c r="Y20" s="9">
        <v>2903.8</v>
      </c>
      <c r="Z20" s="23">
        <f t="shared" si="2"/>
        <v>9512.9</v>
      </c>
      <c r="AA20" s="23">
        <f t="shared" si="3"/>
        <v>14811.2</v>
      </c>
      <c r="AB20" s="19">
        <f>Z20/NFA_in_yen!D19*100</f>
        <v>18.382415458937199</v>
      </c>
      <c r="AC20" s="19">
        <f>AA20/NFA_in_yen!K19*100</f>
        <v>22.495405598335385</v>
      </c>
      <c r="AD20" s="19">
        <f t="shared" si="16"/>
        <v>18.422001620267814</v>
      </c>
      <c r="AE20" s="19">
        <f t="shared" si="17"/>
        <v>22.53636711166045</v>
      </c>
      <c r="AF20" s="19">
        <f t="shared" si="18"/>
        <v>-4.1143654913926362</v>
      </c>
      <c r="AG20" s="42">
        <f>NFA_in_yen!E20-NFA_in_yen!E19</f>
        <v>35063</v>
      </c>
      <c r="AH20" s="23">
        <f>NFA_in_yen!L20-NFA_in_yen!L19</f>
        <v>5309</v>
      </c>
      <c r="AI20" s="9">
        <v>13790.5</v>
      </c>
      <c r="AJ20" s="9">
        <v>5877.1</v>
      </c>
      <c r="AK20" s="23">
        <f t="shared" si="4"/>
        <v>21272.5</v>
      </c>
      <c r="AL20" s="23">
        <f t="shared" si="5"/>
        <v>-568.10000000000036</v>
      </c>
      <c r="AM20" s="19">
        <f>AK20/NFA_in_yen!E19*100</f>
        <v>10.102149363169243</v>
      </c>
      <c r="AN20" s="19">
        <f>AL20/NFA_in_yen!L19*100</f>
        <v>-0.61993256146400588</v>
      </c>
      <c r="AO20" s="19">
        <f t="shared" si="19"/>
        <v>10.138966667754911</v>
      </c>
      <c r="AP20" s="19">
        <f t="shared" si="20"/>
        <v>-0.58670063789311167</v>
      </c>
      <c r="AQ20" s="19">
        <f t="shared" si="21"/>
        <v>10.725667305648022</v>
      </c>
      <c r="AR20" s="42">
        <f>NFA_in_yen!G20-NFA_in_yen!G19</f>
        <v>12699</v>
      </c>
      <c r="AS20" s="23">
        <f>NFA_in_yen!N20-NFA_in_yen!N19</f>
        <v>26537</v>
      </c>
      <c r="AT20" s="9">
        <v>9466.6</v>
      </c>
      <c r="AU20" s="9">
        <v>14810.9</v>
      </c>
      <c r="AV20" s="23">
        <f t="shared" si="6"/>
        <v>3232.3999999999996</v>
      </c>
      <c r="AW20" s="23">
        <f t="shared" si="7"/>
        <v>11726.1</v>
      </c>
      <c r="AX20" s="19">
        <f>AV20/NFA_in_yen!G19*100</f>
        <v>2.3056950467929695</v>
      </c>
      <c r="AY20" s="19">
        <f>AW20/NFA_in_yen!N19*100</f>
        <v>8.6595083189944848</v>
      </c>
      <c r="AZ20" s="19">
        <f t="shared" si="22"/>
        <v>2.3399052775393336</v>
      </c>
      <c r="BA20" s="19">
        <f t="shared" si="23"/>
        <v>8.6958432156068355</v>
      </c>
      <c r="BB20" s="19">
        <f t="shared" si="24"/>
        <v>-6.3559379380675018</v>
      </c>
      <c r="BC20" s="42">
        <f>NFA_in_yen!H20-NFA_in_yen!H19</f>
        <v>8947</v>
      </c>
      <c r="BD20" s="9">
        <v>-3051.5081</v>
      </c>
      <c r="BE20" s="23">
        <f t="shared" si="25"/>
        <v>11998.508099999999</v>
      </c>
      <c r="BF20" s="24">
        <f>BE20/NFA_in_yen!H19*100</f>
        <v>11.936794870519414</v>
      </c>
      <c r="BG20" s="6">
        <f>((1+BE20/NFA_in_yen!H19)/(1+B20/100)-1)*100</f>
        <v>11.974225666329751</v>
      </c>
      <c r="BK20" s="10"/>
      <c r="BL20" s="10"/>
    </row>
    <row r="21" spans="1:64">
      <c r="A21" s="9">
        <v>2013</v>
      </c>
      <c r="B21" s="76">
        <f>yield!M21</f>
        <v>0.35947166025784699</v>
      </c>
      <c r="C21" s="74"/>
      <c r="D21" s="23">
        <f t="shared" si="0"/>
        <v>104708.02179999999</v>
      </c>
      <c r="E21" s="23">
        <f t="shared" si="1"/>
        <v>69088.5</v>
      </c>
      <c r="F21" s="19">
        <f>D21/(NFA_in_yen!C20+NFA_in_yen!D20+NFA_in_yen!E20+NFA_in_yen!G20+NFA_in_yen!H20)*100</f>
        <v>15.930504777263874</v>
      </c>
      <c r="G21" s="24">
        <f>E21/(NFA_in_yen!J20+NFA_in_yen!K20+NFA_in_yen!L20+NFA_in_yen!N20)*100</f>
        <v>19.177293192176805</v>
      </c>
      <c r="H21" s="19">
        <f t="shared" si="8"/>
        <v>15.515260153738053</v>
      </c>
      <c r="I21" s="19">
        <f t="shared" si="9"/>
        <v>18.750419089114011</v>
      </c>
      <c r="J21" s="19">
        <f t="shared" si="10"/>
        <v>-3.2351589353759582</v>
      </c>
      <c r="K21" s="42">
        <f>NFA_in_yen!C21-NFA_in_yen!C20</f>
        <v>27913</v>
      </c>
      <c r="L21" s="23">
        <f>NFA_in_yen!J21-NFA_in_yen!J20</f>
        <v>168</v>
      </c>
      <c r="M21" s="9">
        <v>13248.5</v>
      </c>
      <c r="N21" s="9">
        <v>225</v>
      </c>
      <c r="O21" s="23">
        <f t="shared" si="11"/>
        <v>14664.5</v>
      </c>
      <c r="P21" s="23">
        <f t="shared" si="12"/>
        <v>-57</v>
      </c>
      <c r="Q21" s="19">
        <f>O21/NFA_in_yen!C20*100</f>
        <v>16.327814458931336</v>
      </c>
      <c r="R21" s="19">
        <f>P21/NFA_in_yen!J20*100</f>
        <v>-0.32008086253369272</v>
      </c>
      <c r="S21" s="19">
        <f t="shared" si="13"/>
        <v>15.911146735337912</v>
      </c>
      <c r="T21" s="19">
        <f t="shared" si="14"/>
        <v>-0.67711847377195378</v>
      </c>
      <c r="U21" s="19">
        <f t="shared" si="15"/>
        <v>16.588265209109867</v>
      </c>
      <c r="V21" s="42">
        <f>NFA_in_yen!D21-NFA_in_yen!D20</f>
        <v>15285</v>
      </c>
      <c r="W21" s="23">
        <f>NFA_in_yen!K21-NFA_in_yen!K20</f>
        <v>67391</v>
      </c>
      <c r="X21" s="9">
        <v>-6626.4</v>
      </c>
      <c r="Y21" s="9">
        <v>16692</v>
      </c>
      <c r="Z21" s="23">
        <f t="shared" si="2"/>
        <v>21911.4</v>
      </c>
      <c r="AA21" s="23">
        <f t="shared" si="3"/>
        <v>50699</v>
      </c>
      <c r="AB21" s="19">
        <f>Z21/NFA_in_yen!D20*100</f>
        <v>36.841361916771753</v>
      </c>
      <c r="AC21" s="19">
        <f>AA21/NFA_in_yen!K20*100</f>
        <v>60.676671932596108</v>
      </c>
      <c r="AD21" s="19">
        <f t="shared" si="16"/>
        <v>36.351217929897352</v>
      </c>
      <c r="AE21" s="19">
        <f t="shared" si="17"/>
        <v>60.101153657451675</v>
      </c>
      <c r="AF21" s="19">
        <f t="shared" si="18"/>
        <v>-23.749935727554323</v>
      </c>
      <c r="AG21" s="42">
        <f>NFA_in_yen!E21-NFA_in_yen!E20</f>
        <v>38818</v>
      </c>
      <c r="AH21" s="23">
        <f>NFA_in_yen!L21-NFA_in_yen!L20</f>
        <v>3966</v>
      </c>
      <c r="AI21" s="9">
        <v>-515.9</v>
      </c>
      <c r="AJ21" s="9">
        <v>1649.4</v>
      </c>
      <c r="AK21" s="23">
        <f t="shared" si="4"/>
        <v>39333.9</v>
      </c>
      <c r="AL21" s="23">
        <f t="shared" si="5"/>
        <v>2316.6</v>
      </c>
      <c r="AM21" s="19">
        <f>AK21/NFA_in_yen!E20*100</f>
        <v>16.013019211275175</v>
      </c>
      <c r="AN21" s="19">
        <f>AL21/NFA_in_yen!L20*100</f>
        <v>2.3895284069810616</v>
      </c>
      <c r="AO21" s="19">
        <f t="shared" si="19"/>
        <v>15.59747903417481</v>
      </c>
      <c r="AP21" s="19">
        <f t="shared" si="20"/>
        <v>2.0227854064392314</v>
      </c>
      <c r="AQ21" s="19">
        <f t="shared" si="21"/>
        <v>13.574693627735579</v>
      </c>
      <c r="AR21" s="42">
        <f>NFA_in_yen!G21-NFA_in_yen!G20</f>
        <v>25507</v>
      </c>
      <c r="AS21" s="23">
        <f>NFA_in_yen!N21-NFA_in_yen!N20</f>
        <v>31626</v>
      </c>
      <c r="AT21" s="9">
        <v>16923.400000000001</v>
      </c>
      <c r="AU21" s="9">
        <v>15496.1</v>
      </c>
      <c r="AV21" s="23">
        <f t="shared" si="6"/>
        <v>8583.5999999999985</v>
      </c>
      <c r="AW21" s="23">
        <f t="shared" si="7"/>
        <v>16129.9</v>
      </c>
      <c r="AX21" s="19">
        <f>AV21/NFA_in_yen!G20*100</f>
        <v>5.6141957342158788</v>
      </c>
      <c r="AY21" s="19">
        <f>AW21/NFA_in_yen!N20*100</f>
        <v>9.9598024081506651</v>
      </c>
      <c r="AZ21" s="19">
        <f t="shared" si="22"/>
        <v>5.2359024883536831</v>
      </c>
      <c r="BA21" s="19">
        <f t="shared" si="23"/>
        <v>9.5659438905700398</v>
      </c>
      <c r="BB21" s="19">
        <f t="shared" si="24"/>
        <v>-4.3300414022163567</v>
      </c>
      <c r="BC21" s="42">
        <f>NFA_in_yen!H21-NFA_in_yen!H20</f>
        <v>24065</v>
      </c>
      <c r="BD21" s="9">
        <v>3850.3782000000001</v>
      </c>
      <c r="BE21" s="23">
        <f t="shared" si="25"/>
        <v>20214.621800000001</v>
      </c>
      <c r="BF21" s="24">
        <f>BE21/NFA_in_yen!H20*100</f>
        <v>18.466913140393189</v>
      </c>
      <c r="BG21" s="6">
        <f>((1+BE21/NFA_in_yen!H20)/(1+B21/100)-1)*100</f>
        <v>18.042583505654154</v>
      </c>
      <c r="BK21" s="10"/>
      <c r="BL21" s="10"/>
    </row>
    <row r="22" spans="1:64">
      <c r="A22" s="9">
        <v>2014</v>
      </c>
      <c r="B22" s="88">
        <v>2.7405247813404201</v>
      </c>
      <c r="C22" s="74"/>
      <c r="D22" s="23">
        <f t="shared" si="0"/>
        <v>61965.413298418971</v>
      </c>
      <c r="E22" s="23">
        <f t="shared" si="1"/>
        <v>20307.539304865597</v>
      </c>
      <c r="F22" s="19">
        <f>D22/(NFA_in_yen!C22+NFA_in_yen!D22+NFA_in_yen!E22+NFA_in_yen!G22+NFA_in_yen!H22)*100</f>
        <v>7.8489016751546199</v>
      </c>
      <c r="G22" s="24">
        <f>E22/(NFA_in_yen!J22+NFA_in_yen!K22+NFA_in_yen!L22+NFA_in_yen!N22)*100</f>
        <v>4.383254894514601</v>
      </c>
      <c r="H22" s="19">
        <f t="shared" si="8"/>
        <v>4.9721148540813997</v>
      </c>
      <c r="I22" s="19">
        <f t="shared" si="9"/>
        <v>1.5989115460236958</v>
      </c>
      <c r="J22" s="19">
        <f t="shared" si="10"/>
        <v>3.373203308057704</v>
      </c>
      <c r="K22" s="42">
        <f>NFA_in_yen!C23-NFA_in_yen!C22</f>
        <v>24638.253491184994</v>
      </c>
      <c r="L22" s="23">
        <f>NFA_in_yen!J23-NFA_in_yen!J22</f>
        <v>3792.955285289001</v>
      </c>
      <c r="M22" s="9">
        <v>12768.3</v>
      </c>
      <c r="N22" s="9">
        <v>954.7</v>
      </c>
      <c r="O22" s="23">
        <f t="shared" si="11"/>
        <v>11869.953491184995</v>
      </c>
      <c r="P22" s="23">
        <f t="shared" si="12"/>
        <v>2838.2552852890012</v>
      </c>
      <c r="Q22" s="19">
        <f>O22/NFA_in_yen!C22*100</f>
        <v>9.9495219798043308</v>
      </c>
      <c r="R22" s="19">
        <f>P22/NFA_in_yen!J22*100</f>
        <v>14.517154079001124</v>
      </c>
      <c r="S22" s="19">
        <f t="shared" si="13"/>
        <v>7.0167027215469302</v>
      </c>
      <c r="T22" s="19">
        <f t="shared" si="14"/>
        <v>11.46249673410229</v>
      </c>
      <c r="U22" s="19">
        <f t="shared" si="15"/>
        <v>-4.4457940125553597</v>
      </c>
      <c r="V22" s="42">
        <f>NFA_in_yen!D23-NFA_in_yen!D22</f>
        <v>17431.556652023006</v>
      </c>
      <c r="W22" s="23">
        <f>NFA_in_yen!K23-NFA_in_yen!K22</f>
        <v>16820.899198380008</v>
      </c>
      <c r="X22" s="9">
        <v>6582</v>
      </c>
      <c r="Y22" s="9">
        <v>3769.6</v>
      </c>
      <c r="Z22" s="23">
        <f t="shared" si="2"/>
        <v>10849.556652023006</v>
      </c>
      <c r="AA22" s="23">
        <f t="shared" si="3"/>
        <v>13051.299198380008</v>
      </c>
      <c r="AB22" s="19">
        <f>Z22/NFA_in_yen!D22*100</f>
        <v>8.5954482065829545</v>
      </c>
      <c r="AC22" s="19">
        <f>AA22/NFA_in_yen!K22*100</f>
        <v>8.568168012399866</v>
      </c>
      <c r="AD22" s="19">
        <f t="shared" si="16"/>
        <v>5.6987478287690241</v>
      </c>
      <c r="AE22" s="19">
        <f t="shared" si="17"/>
        <v>5.6721953128643587</v>
      </c>
      <c r="AF22" s="19">
        <f t="shared" si="18"/>
        <v>2.6552515904665341E-2</v>
      </c>
      <c r="AG22" s="42">
        <f>NFA_in_yen!E23-NFA_in_yen!E22</f>
        <v>31372.094655514986</v>
      </c>
      <c r="AH22" s="23">
        <f>NFA_in_yen!L23-NFA_in_yen!L22</f>
        <v>16398.631129364599</v>
      </c>
      <c r="AI22" s="9">
        <v>5539.8</v>
      </c>
      <c r="AJ22" s="9">
        <v>13302.6</v>
      </c>
      <c r="AK22" s="23">
        <f t="shared" si="4"/>
        <v>25832.294655514987</v>
      </c>
      <c r="AL22" s="23">
        <f t="shared" si="5"/>
        <v>3096.0311293645991</v>
      </c>
      <c r="AM22" s="19">
        <f>AK22/NFA_in_yen!E22*100</f>
        <v>10.991113887737445</v>
      </c>
      <c r="AN22" s="19">
        <f>AL22/NFA_in_yen!L22*100</f>
        <v>3.1058029522691628</v>
      </c>
      <c r="AO22" s="19">
        <f t="shared" si="19"/>
        <v>8.030510963377413</v>
      </c>
      <c r="AP22" s="19">
        <f t="shared" si="20"/>
        <v>0.35553465558615382</v>
      </c>
      <c r="AQ22" s="19">
        <f t="shared" si="21"/>
        <v>7.6749763077912592</v>
      </c>
      <c r="AR22" s="42">
        <f>NFA_in_yen!G23-NFA_in_yen!G22</f>
        <v>8459.6497996959952</v>
      </c>
      <c r="AS22" s="23">
        <f>NFA_in_yen!N23-NFA_in_yen!N22</f>
        <v>18922.353691831988</v>
      </c>
      <c r="AT22" s="9">
        <v>11706.9</v>
      </c>
      <c r="AU22" s="9">
        <v>17600.400000000001</v>
      </c>
      <c r="AV22" s="23">
        <f t="shared" si="6"/>
        <v>-3247.2502003040045</v>
      </c>
      <c r="AW22" s="23">
        <f t="shared" si="7"/>
        <v>1321.9536918319864</v>
      </c>
      <c r="AX22" s="19">
        <f>AV22/NFA_in_yen!G22*100</f>
        <v>-1.8513995442815445</v>
      </c>
      <c r="AY22" s="19">
        <f>AW22/NFA_in_yen!N22*100</f>
        <v>0.68945604722133236</v>
      </c>
      <c r="AZ22" s="19">
        <f t="shared" si="22"/>
        <v>-4.46943826245273</v>
      </c>
      <c r="BA22" s="19">
        <f t="shared" si="23"/>
        <v>-1.9963580471136555</v>
      </c>
      <c r="BB22" s="19">
        <f t="shared" si="24"/>
        <v>-2.4730802153390745</v>
      </c>
      <c r="BC22" s="42">
        <f>NFA_in_yen!H23-NFA_in_yen!H22</f>
        <v>17550.66399999999</v>
      </c>
      <c r="BD22" s="9">
        <v>889.80529999999999</v>
      </c>
      <c r="BE22" s="23">
        <f t="shared" si="25"/>
        <v>16660.85869999999</v>
      </c>
      <c r="BF22" s="24">
        <f>BE22/NFA_in_yen!H22*100</f>
        <v>12.477302141306229</v>
      </c>
      <c r="BG22" s="6">
        <f>((1+BE22/NFA_in_yen!H22)/(1+B22/100)-1)*100</f>
        <v>9.4770562839622485</v>
      </c>
      <c r="BK22" s="10"/>
      <c r="BL22" s="10"/>
    </row>
    <row r="23" spans="1:64">
      <c r="B23" s="5"/>
      <c r="K23" s="43"/>
      <c r="V23" s="43"/>
      <c r="AG23" s="43"/>
      <c r="AR23" s="43"/>
      <c r="BC23" s="43"/>
    </row>
    <row r="24" spans="1:64">
      <c r="A24" s="9" t="s">
        <v>373</v>
      </c>
      <c r="H24" s="19">
        <f>AVERAGE(H4:H22)</f>
        <v>0.86755479405584279</v>
      </c>
      <c r="I24" s="19">
        <f>AVERAGE(I4:I22)</f>
        <v>1.2717972775936086</v>
      </c>
      <c r="J24" s="19">
        <f>AVERAGE(J4:J22)</f>
        <v>-0.40424248353776515</v>
      </c>
      <c r="K24" s="43"/>
      <c r="S24" s="6">
        <f>AVERAGE(S4:S22)</f>
        <v>-1.5457979730046174</v>
      </c>
      <c r="T24" s="6">
        <f>AVERAGE(T4:T22)</f>
        <v>1.4458292756399467</v>
      </c>
      <c r="U24" s="6">
        <f>AVERAGE(U4:U22)</f>
        <v>-2.9916272486445634</v>
      </c>
      <c r="V24" s="43"/>
      <c r="AD24" s="6">
        <f>AVERAGE(AD4:AD22)</f>
        <v>5.7392461779334534</v>
      </c>
      <c r="AE24" s="6">
        <f>AVERAGE(AE4:AE22)</f>
        <v>7.4315983392968867</v>
      </c>
      <c r="AF24" s="6">
        <f>AVERAGE(AF4:AF22)</f>
        <v>-1.692352161363436</v>
      </c>
      <c r="AG24" s="43"/>
      <c r="AO24" s="6">
        <f>AVERAGE(AO4:AO22)</f>
        <v>1.1250351877675289</v>
      </c>
      <c r="AP24" s="6">
        <f>AVERAGE(AP4:AP22)</f>
        <v>-1.9472583222071176</v>
      </c>
      <c r="AQ24" s="6">
        <f>AVERAGE(AQ4:AQ22)</f>
        <v>3.0722935099746467</v>
      </c>
      <c r="AR24" s="43"/>
      <c r="AZ24" s="6">
        <f>AVERAGE(AZ4:AZ22)</f>
        <v>8.104258365334864E-2</v>
      </c>
      <c r="BA24" s="6">
        <f>AVERAGE(BA4:BA22)</f>
        <v>1.6668806370351514</v>
      </c>
      <c r="BB24" s="6">
        <f>AVERAGE(BB4:BB22)</f>
        <v>-1.5858380533818028</v>
      </c>
      <c r="BC24" s="43"/>
      <c r="BF24" s="19"/>
      <c r="BG24" s="6">
        <f>AVERAGE(BG4:BG22)</f>
        <v>2.2199640608321034</v>
      </c>
    </row>
    <row r="25" spans="1:64">
      <c r="A25" s="3"/>
    </row>
    <row r="26" spans="1:64">
      <c r="A26" s="9" t="s">
        <v>181</v>
      </c>
      <c r="H26" s="19"/>
      <c r="I26" s="19"/>
      <c r="J26" s="19"/>
    </row>
    <row r="27" spans="1:64">
      <c r="A27" s="9" t="s">
        <v>182</v>
      </c>
      <c r="H27" s="19"/>
      <c r="I27" s="19"/>
    </row>
    <row r="28" spans="1:64">
      <c r="A28" s="41" t="s">
        <v>183</v>
      </c>
      <c r="J28" s="19"/>
    </row>
    <row r="30" spans="1:64">
      <c r="A30" s="9" t="s">
        <v>184</v>
      </c>
    </row>
    <row r="31" spans="1:64">
      <c r="A31" s="9" t="s">
        <v>185</v>
      </c>
    </row>
    <row r="33" spans="1:1">
      <c r="A33" s="9" t="s">
        <v>187</v>
      </c>
    </row>
  </sheetData>
  <phoneticPr fontId="3"/>
  <hyperlinks>
    <hyperlink ref="A28" r:id="rId1"/>
  </hyperlinks>
  <pageMargins left="0.7" right="0.7" top="0.75" bottom="0.75" header="0.3" footer="0.3"/>
  <pageSetup orientation="portrait" horizontalDpi="4294967292" verticalDpi="4294967292"/>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4"/>
  <sheetViews>
    <sheetView workbookViewId="0">
      <pane xSplit="1" ySplit="3" topLeftCell="AG5" activePane="bottomRight" state="frozen"/>
      <selection pane="topRight" activeCell="B1" sqref="B1"/>
      <selection pane="bottomLeft" activeCell="A4" sqref="A4"/>
      <selection pane="bottomRight" activeCell="AK21" sqref="AK21"/>
    </sheetView>
  </sheetViews>
  <sheetFormatPr baseColWidth="12" defaultRowHeight="18" x14ac:dyDescent="0"/>
  <cols>
    <col min="1" max="41" width="12.83203125" style="9"/>
  </cols>
  <sheetData>
    <row r="1" spans="1:59">
      <c r="B1" s="4" t="s">
        <v>366</v>
      </c>
      <c r="C1" s="5"/>
      <c r="D1" s="5"/>
      <c r="E1" s="5"/>
      <c r="F1" s="5"/>
      <c r="G1" s="4" t="s">
        <v>365</v>
      </c>
      <c r="H1" s="5"/>
      <c r="I1" s="5"/>
      <c r="J1" s="5"/>
      <c r="K1" s="5"/>
      <c r="M1" s="47" t="s">
        <v>191</v>
      </c>
      <c r="N1" s="5"/>
      <c r="O1" s="5"/>
      <c r="P1" s="5"/>
      <c r="Q1" s="5"/>
      <c r="R1" s="4" t="s">
        <v>192</v>
      </c>
      <c r="S1" s="5"/>
      <c r="T1" s="5"/>
      <c r="U1" s="5"/>
      <c r="V1" s="5"/>
      <c r="Z1" s="47" t="s">
        <v>193</v>
      </c>
      <c r="AA1" s="5"/>
      <c r="AB1" s="5"/>
      <c r="AC1" s="5"/>
      <c r="AD1" s="5"/>
      <c r="AE1" s="4" t="s">
        <v>194</v>
      </c>
      <c r="AF1" s="5"/>
      <c r="AG1" s="5"/>
      <c r="AH1" s="5"/>
      <c r="AI1" s="5"/>
      <c r="AK1" s="43" t="s">
        <v>30</v>
      </c>
    </row>
    <row r="2" spans="1:59" ht="46">
      <c r="B2" s="8" t="s">
        <v>120</v>
      </c>
      <c r="C2" s="8" t="s">
        <v>118</v>
      </c>
      <c r="D2" s="8" t="s">
        <v>119</v>
      </c>
      <c r="E2" s="8" t="s">
        <v>121</v>
      </c>
      <c r="F2" s="8" t="s">
        <v>122</v>
      </c>
      <c r="G2" s="8" t="s">
        <v>123</v>
      </c>
      <c r="H2" s="8" t="s">
        <v>124</v>
      </c>
      <c r="I2" s="8" t="s">
        <v>125</v>
      </c>
      <c r="J2" s="8" t="s">
        <v>126</v>
      </c>
      <c r="K2" s="8" t="s">
        <v>127</v>
      </c>
      <c r="M2" s="48" t="s">
        <v>120</v>
      </c>
      <c r="N2" s="8" t="s">
        <v>118</v>
      </c>
      <c r="O2" s="8" t="s">
        <v>119</v>
      </c>
      <c r="P2" s="8" t="s">
        <v>121</v>
      </c>
      <c r="Q2" s="8" t="s">
        <v>122</v>
      </c>
      <c r="R2" s="8" t="s">
        <v>123</v>
      </c>
      <c r="S2" s="8" t="s">
        <v>124</v>
      </c>
      <c r="T2" s="8" t="s">
        <v>125</v>
      </c>
      <c r="U2" s="8" t="s">
        <v>126</v>
      </c>
      <c r="V2" s="8" t="s">
        <v>127</v>
      </c>
      <c r="X2" s="8" t="s">
        <v>29</v>
      </c>
      <c r="Z2" s="48" t="s">
        <v>120</v>
      </c>
      <c r="AA2" s="8" t="s">
        <v>118</v>
      </c>
      <c r="AB2" s="8" t="s">
        <v>119</v>
      </c>
      <c r="AC2" s="8" t="s">
        <v>121</v>
      </c>
      <c r="AD2" s="8" t="s">
        <v>122</v>
      </c>
      <c r="AE2" s="8" t="s">
        <v>123</v>
      </c>
      <c r="AF2" s="8" t="s">
        <v>124</v>
      </c>
      <c r="AG2" s="8" t="s">
        <v>125</v>
      </c>
      <c r="AH2" s="8" t="s">
        <v>126</v>
      </c>
      <c r="AI2" s="8" t="s">
        <v>127</v>
      </c>
      <c r="AK2" s="48" t="s">
        <v>117</v>
      </c>
      <c r="AL2" s="8" t="s">
        <v>128</v>
      </c>
      <c r="AM2" s="8" t="s">
        <v>129</v>
      </c>
      <c r="AN2" s="8" t="s">
        <v>130</v>
      </c>
      <c r="AO2" s="8" t="s">
        <v>131</v>
      </c>
    </row>
    <row r="3" spans="1:59">
      <c r="B3" s="8" t="s">
        <v>178</v>
      </c>
      <c r="C3" s="8" t="s">
        <v>178</v>
      </c>
      <c r="D3" s="8" t="s">
        <v>178</v>
      </c>
      <c r="E3" s="8" t="s">
        <v>178</v>
      </c>
      <c r="F3" s="8" t="s">
        <v>178</v>
      </c>
      <c r="G3" s="8" t="s">
        <v>178</v>
      </c>
      <c r="H3" s="8" t="s">
        <v>178</v>
      </c>
      <c r="I3" s="8" t="s">
        <v>178</v>
      </c>
      <c r="J3" s="8" t="s">
        <v>178</v>
      </c>
      <c r="K3" s="8" t="s">
        <v>178</v>
      </c>
      <c r="M3" s="48" t="s">
        <v>367</v>
      </c>
      <c r="N3" s="8" t="s">
        <v>170</v>
      </c>
      <c r="O3" s="8" t="s">
        <v>170</v>
      </c>
      <c r="P3" s="8" t="s">
        <v>170</v>
      </c>
      <c r="Q3" s="8" t="s">
        <v>170</v>
      </c>
      <c r="R3" s="8" t="s">
        <v>170</v>
      </c>
      <c r="S3" s="8" t="s">
        <v>170</v>
      </c>
      <c r="T3" s="8" t="s">
        <v>170</v>
      </c>
      <c r="U3" s="8" t="s">
        <v>170</v>
      </c>
      <c r="V3" s="8" t="s">
        <v>170</v>
      </c>
      <c r="X3" s="8" t="s">
        <v>236</v>
      </c>
      <c r="Z3" s="48" t="s">
        <v>237</v>
      </c>
      <c r="AA3" s="8" t="s">
        <v>236</v>
      </c>
      <c r="AB3" s="8" t="s">
        <v>236</v>
      </c>
      <c r="AC3" s="8" t="s">
        <v>236</v>
      </c>
      <c r="AD3" s="8" t="s">
        <v>236</v>
      </c>
      <c r="AE3" s="8" t="s">
        <v>236</v>
      </c>
      <c r="AF3" s="8" t="s">
        <v>236</v>
      </c>
      <c r="AG3" s="8" t="s">
        <v>236</v>
      </c>
      <c r="AH3" s="8" t="s">
        <v>236</v>
      </c>
      <c r="AI3" s="8" t="s">
        <v>236</v>
      </c>
      <c r="AK3" s="48" t="s">
        <v>236</v>
      </c>
      <c r="AL3" s="8" t="s">
        <v>236</v>
      </c>
      <c r="AM3" s="8" t="s">
        <v>236</v>
      </c>
      <c r="AN3" s="8" t="s">
        <v>236</v>
      </c>
      <c r="AO3" s="8" t="s">
        <v>236</v>
      </c>
    </row>
    <row r="4" spans="1:59">
      <c r="A4" s="9">
        <v>1996</v>
      </c>
      <c r="B4" s="23">
        <f>Balance_on_income!B4+'Stock-flow'!D4</f>
        <v>26367.23</v>
      </c>
      <c r="C4" s="23">
        <f>Balance_on_income!C4+'Stock-flow'!O4</f>
        <v>4517.2999999999993</v>
      </c>
      <c r="D4" s="23">
        <f>Balance_on_income!D4+'Stock-flow'!Z4</f>
        <v>2580.6999999999998</v>
      </c>
      <c r="E4" s="23">
        <f>Balance_on_income!E4+'Stock-flow'!AK4</f>
        <v>15525.3</v>
      </c>
      <c r="F4" s="23">
        <f>Balance_on_income!F4+'Stock-flow'!AV4</f>
        <v>1099.9000000000001</v>
      </c>
      <c r="G4" s="23">
        <f>Balance_on_income!G4+'Stock-flow'!E4</f>
        <v>7364.5</v>
      </c>
      <c r="H4" s="23">
        <f>Balance_on_income!H4+'Stock-flow'!P4</f>
        <v>391.5</v>
      </c>
      <c r="I4" s="23">
        <f>Balance_on_income!I4+'Stock-flow'!AA4</f>
        <v>-353.89999999999981</v>
      </c>
      <c r="J4" s="23">
        <f>Balance_on_income!J4+'Stock-flow'!AL4</f>
        <v>4599.7</v>
      </c>
      <c r="K4" s="23">
        <f>Balance_on_income!K4+'Stock-flow'!AW4</f>
        <v>2727.2000000000003</v>
      </c>
      <c r="M4" s="49">
        <f>B4/(NFA_in_yen!C3+NFA_in_yen!D3+NFA_in_yen!E3+NFA_in_yen!G3+NFA_in_yen!H3)*100</f>
        <v>9.7390207506888586</v>
      </c>
      <c r="N4" s="6">
        <f>C4/NFA_in_yen!C3*100</f>
        <v>18.42292006525285</v>
      </c>
      <c r="O4" s="6">
        <f>D4/NFA_in_yen!D3*100</f>
        <v>17.158909574468083</v>
      </c>
      <c r="P4" s="6">
        <f>E4/NFA_in_yen!E3*100</f>
        <v>21.204501686766733</v>
      </c>
      <c r="Q4" s="6">
        <f>F4/NFA_in_yen!G3*100</f>
        <v>0.79056127766317597</v>
      </c>
      <c r="R4" s="6">
        <f>G4/(NFA_in_yen!J3+NFA_in_yen!K3+NFA_in_yen!L3+NFA_in_yen!N3)*100</f>
        <v>3.9452819474355265</v>
      </c>
      <c r="S4" s="6">
        <f>H4/NFA_in_yen!J3*100</f>
        <v>11.354408352668214</v>
      </c>
      <c r="T4" s="6">
        <f>I4/NFA_in_yen!K3*100</f>
        <v>-1.1236704238768052</v>
      </c>
      <c r="U4" s="6">
        <f>J4/NFA_in_yen!L3*100</f>
        <v>18.48456839736377</v>
      </c>
      <c r="V4" s="6">
        <f>K4/NFA_in_yen!N3*100</f>
        <v>2.150127326768581</v>
      </c>
      <c r="W4" s="6"/>
      <c r="X4" s="6">
        <f>yield!M4</f>
        <v>0.131871754719214</v>
      </c>
      <c r="Y4" s="6"/>
      <c r="Z4" s="49">
        <f t="shared" ref="Z4:AI4" si="0">((1+M4/100)/(1+$X4/100)-1)*100</f>
        <v>9.5944965649929372</v>
      </c>
      <c r="AA4" s="6">
        <f t="shared" si="0"/>
        <v>18.266959350704038</v>
      </c>
      <c r="AB4" s="6">
        <f t="shared" si="0"/>
        <v>17.004613537493761</v>
      </c>
      <c r="AC4" s="6">
        <f t="shared" si="0"/>
        <v>21.04487768256902</v>
      </c>
      <c r="AD4" s="6">
        <f t="shared" si="0"/>
        <v>0.6578220414749536</v>
      </c>
      <c r="AE4" s="6">
        <f t="shared" si="0"/>
        <v>3.8083880046281049</v>
      </c>
      <c r="AF4" s="6">
        <f t="shared" si="0"/>
        <v>11.207756732481222</v>
      </c>
      <c r="AG4" s="6">
        <f t="shared" si="0"/>
        <v>-1.2538886536262561</v>
      </c>
      <c r="AH4" s="6">
        <f t="shared" si="0"/>
        <v>18.328526493143869</v>
      </c>
      <c r="AI4" s="6">
        <f t="shared" si="0"/>
        <v>2.0155975681681593</v>
      </c>
      <c r="AJ4" s="6"/>
      <c r="AK4" s="49">
        <f>Z4-AE4</f>
        <v>5.7861085603648323</v>
      </c>
      <c r="AL4" s="6">
        <f t="shared" ref="AL4:AO19" si="1">AA4-AF4</f>
        <v>7.059202618222816</v>
      </c>
      <c r="AM4" s="6">
        <f t="shared" si="1"/>
        <v>18.258502191120016</v>
      </c>
      <c r="AN4" s="6">
        <f t="shared" si="1"/>
        <v>2.7163511894251506</v>
      </c>
      <c r="AO4" s="6">
        <f t="shared" si="1"/>
        <v>-1.3577755266932057</v>
      </c>
      <c r="BC4" s="18"/>
      <c r="BD4" s="18"/>
      <c r="BE4" s="18"/>
      <c r="BF4" s="18"/>
      <c r="BG4" s="18"/>
    </row>
    <row r="5" spans="1:59">
      <c r="A5" s="9">
        <v>1997</v>
      </c>
      <c r="B5" s="23">
        <f>Balance_on_income!B5+'Stock-flow'!D5</f>
        <v>24631.14</v>
      </c>
      <c r="C5" s="23">
        <f>Balance_on_income!C5+'Stock-flow'!O5</f>
        <v>4135.1000000000004</v>
      </c>
      <c r="D5" s="23">
        <f>Balance_on_income!D5+'Stock-flow'!Z5</f>
        <v>1671.1</v>
      </c>
      <c r="E5" s="23">
        <f>Balance_on_income!E5+'Stock-flow'!AK5</f>
        <v>10628.8</v>
      </c>
      <c r="F5" s="23">
        <f>Balance_on_income!F5+'Stock-flow'!AV5</f>
        <v>5511.2000000000016</v>
      </c>
      <c r="G5" s="23">
        <f>Balance_on_income!G5+'Stock-flow'!E5</f>
        <v>10958</v>
      </c>
      <c r="H5" s="23">
        <f>Balance_on_income!H5+'Stock-flow'!P5</f>
        <v>136.40000000000003</v>
      </c>
      <c r="I5" s="23">
        <f>Balance_on_income!I5+'Stock-flow'!AA5</f>
        <v>-3186.4</v>
      </c>
      <c r="J5" s="23">
        <f>Balance_on_income!J5+'Stock-flow'!AL5</f>
        <v>6271.4</v>
      </c>
      <c r="K5" s="23">
        <f>Balance_on_income!K5+'Stock-flow'!AW5</f>
        <v>7736.6</v>
      </c>
      <c r="M5" s="49">
        <f>B5/(NFA_in_yen!C4+NFA_in_yen!D4+NFA_in_yen!E4+NFA_in_yen!G4+NFA_in_yen!H4)*100</f>
        <v>8.1620065080953541</v>
      </c>
      <c r="N5" s="6">
        <f>C5/NFA_in_yen!C4*100</f>
        <v>13.784126137537919</v>
      </c>
      <c r="O5" s="6">
        <f>D5/NFA_in_yen!D4*100</f>
        <v>9.2885331554666219</v>
      </c>
      <c r="P5" s="6">
        <f>E5/NFA_in_yen!E4*100</f>
        <v>11.407474188078218</v>
      </c>
      <c r="Q5" s="6">
        <f>F5/NFA_in_yen!G4*100</f>
        <v>4.0711520846260685</v>
      </c>
      <c r="R5" s="6">
        <f>G5/(NFA_in_yen!J4+NFA_in_yen!K4+NFA_in_yen!L4+NFA_in_yen!N4)*100</f>
        <v>5.518651511107306</v>
      </c>
      <c r="S5" s="6">
        <f>H5/NFA_in_yen!J4*100</f>
        <v>3.9274402533832431</v>
      </c>
      <c r="T5" s="6">
        <f>I5/NFA_in_yen!K4*100</f>
        <v>-8.7886142983230364</v>
      </c>
      <c r="U5" s="6">
        <f>J5/NFA_in_yen!L4*100</f>
        <v>21.030146541028135</v>
      </c>
      <c r="V5" s="6">
        <f>K5/NFA_in_yen!N4*100</f>
        <v>5.9967600164324528</v>
      </c>
      <c r="W5" s="6"/>
      <c r="X5" s="6">
        <f>yield!M5</f>
        <v>1.7614618487114999</v>
      </c>
      <c r="Y5" s="6"/>
      <c r="Z5" s="49">
        <f t="shared" ref="Z5:Z22" si="2">((1+M5/100)/(1+$X5/100)-1)*100</f>
        <v>6.2897530588736261</v>
      </c>
      <c r="AA5" s="6">
        <f t="shared" ref="AA5:AA22" si="3">((1+N5/100)/(1+$X5/100)-1)*100</f>
        <v>11.814555402811022</v>
      </c>
      <c r="AB5" s="6">
        <f t="shared" ref="AB5:AB22" si="4">((1+O5/100)/(1+$X5/100)-1)*100</f>
        <v>7.3967798516353822</v>
      </c>
      <c r="AC5" s="6">
        <f t="shared" ref="AC5:AC22" si="5">((1+P5/100)/(1+$X5/100)-1)*100</f>
        <v>9.4790426199924394</v>
      </c>
      <c r="AD5" s="6">
        <f t="shared" ref="AD5:AD22" si="6">((1+Q5/100)/(1+$X5/100)-1)*100</f>
        <v>2.2697101574153722</v>
      </c>
      <c r="AE5" s="6">
        <f t="shared" ref="AE5:AE22" si="7">((1+R5/100)/(1+$X5/100)-1)*100</f>
        <v>3.6921537821278605</v>
      </c>
      <c r="AF5" s="6">
        <f t="shared" ref="AF5:AF22" si="8">((1+S5/100)/(1+$X5/100)-1)*100</f>
        <v>2.1284859369373965</v>
      </c>
      <c r="AG5" s="6">
        <f t="shared" ref="AG5:AG22" si="9">((1+T5/100)/(1+$X5/100)-1)*100</f>
        <v>-10.367457341286347</v>
      </c>
      <c r="AH5" s="6">
        <f t="shared" ref="AH5:AH22" si="10">((1+U5/100)/(1+$X5/100)-1)*100</f>
        <v>18.935149262068695</v>
      </c>
      <c r="AI5" s="6">
        <f t="shared" ref="AI5:AI22" si="11">((1+V5/100)/(1+$X5/100)-1)*100</f>
        <v>4.1619863657398559</v>
      </c>
      <c r="AJ5" s="6"/>
      <c r="AK5" s="49">
        <f t="shared" ref="AK5:AK20" si="12">Z5-AE5</f>
        <v>2.5975992767457656</v>
      </c>
      <c r="AL5" s="6">
        <f t="shared" si="1"/>
        <v>9.6860694658736257</v>
      </c>
      <c r="AM5" s="6">
        <f t="shared" si="1"/>
        <v>17.76423719292173</v>
      </c>
      <c r="AN5" s="6">
        <f t="shared" si="1"/>
        <v>-9.4561066420762554</v>
      </c>
      <c r="AO5" s="6">
        <f t="shared" si="1"/>
        <v>-1.8922762083244837</v>
      </c>
      <c r="BC5" s="18"/>
      <c r="BD5" s="18"/>
      <c r="BE5" s="18"/>
      <c r="BF5" s="18"/>
      <c r="BG5" s="18"/>
    </row>
    <row r="6" spans="1:59">
      <c r="A6" s="9">
        <v>1998</v>
      </c>
      <c r="B6" s="23">
        <f>Balance_on_income!B6+'Stock-flow'!D6</f>
        <v>-5778.1099999999988</v>
      </c>
      <c r="C6" s="23">
        <f>Balance_on_income!C6+'Stock-flow'!O6</f>
        <v>-5656.4</v>
      </c>
      <c r="D6" s="23">
        <f>Balance_on_income!D6+'Stock-flow'!Z6</f>
        <v>2473.6999999999998</v>
      </c>
      <c r="E6" s="23">
        <f>Balance_on_income!E6+'Stock-flow'!AK6</f>
        <v>-2309.0999999999995</v>
      </c>
      <c r="F6" s="23">
        <f>Balance_on_income!F6+'Stock-flow'!AV6</f>
        <v>2546.1000000000004</v>
      </c>
      <c r="G6" s="23">
        <f>Balance_on_income!G6+'Stock-flow'!E6</f>
        <v>-7327.7</v>
      </c>
      <c r="H6" s="23">
        <f>Balance_on_income!H6+'Stock-flow'!P6</f>
        <v>-598.59999999999991</v>
      </c>
      <c r="I6" s="23">
        <f>Balance_on_income!I6+'Stock-flow'!AA6</f>
        <v>-2727.3</v>
      </c>
      <c r="J6" s="23">
        <f>Balance_on_income!J6+'Stock-flow'!AL6</f>
        <v>-3156.3999999999996</v>
      </c>
      <c r="K6" s="23">
        <f>Balance_on_income!K6+'Stock-flow'!AW6</f>
        <v>-845.40000000000009</v>
      </c>
      <c r="M6" s="49">
        <f>B6/(NFA_in_yen!C5+NFA_in_yen!D5+NFA_in_yen!E5+NFA_in_yen!G5+NFA_in_yen!H5)*100</f>
        <v>-1.6702105211431673</v>
      </c>
      <c r="N6" s="6">
        <f>C6/NFA_in_yen!C5*100</f>
        <v>-16.008377200430179</v>
      </c>
      <c r="O6" s="6">
        <f>D6/NFA_in_yen!D5*100</f>
        <v>11.987884661982068</v>
      </c>
      <c r="P6" s="6">
        <f>E6/NFA_in_yen!E5*100</f>
        <v>-2.2826667193894692</v>
      </c>
      <c r="Q6" s="6">
        <f>F6/NFA_in_yen!G5*100</f>
        <v>1.5900106787567683</v>
      </c>
      <c r="R6" s="6">
        <f>G6/(NFA_in_yen!J5+NFA_in_yen!K5+NFA_in_yen!L5+NFA_in_yen!N5)*100</f>
        <v>-3.3096361870779791</v>
      </c>
      <c r="S6" s="6">
        <f>H6/NFA_in_yen!J5*100</f>
        <v>-17.010514350667801</v>
      </c>
      <c r="T6" s="6">
        <f>I6/NFA_in_yen!K5*100</f>
        <v>-7.5682650682650694</v>
      </c>
      <c r="U6" s="6">
        <f>J6/NFA_in_yen!L5*100</f>
        <v>-7.7094426261540709</v>
      </c>
      <c r="V6" s="6">
        <f>K6/NFA_in_yen!N5*100</f>
        <v>-0.59996593522014374</v>
      </c>
      <c r="W6" s="6"/>
      <c r="X6" s="6">
        <f>yield!M6</f>
        <v>0.66326943298518903</v>
      </c>
      <c r="Y6" s="6"/>
      <c r="Z6" s="49">
        <f t="shared" si="2"/>
        <v>-2.3181046743984579</v>
      </c>
      <c r="AA6" s="6">
        <f t="shared" si="3"/>
        <v>-16.561797294408585</v>
      </c>
      <c r="AB6" s="6">
        <f t="shared" si="4"/>
        <v>11.249997434800241</v>
      </c>
      <c r="AC6" s="6">
        <f t="shared" si="5"/>
        <v>-2.9265254039218869</v>
      </c>
      <c r="AD6" s="6">
        <f t="shared" si="6"/>
        <v>0.92063495552223706</v>
      </c>
      <c r="AE6" s="6">
        <f t="shared" si="7"/>
        <v>-3.9467281784524744</v>
      </c>
      <c r="AF6" s="6">
        <f t="shared" si="8"/>
        <v>-17.557331371418449</v>
      </c>
      <c r="AG6" s="6">
        <f t="shared" si="9"/>
        <v>-8.1772969898720067</v>
      </c>
      <c r="AH6" s="6">
        <f t="shared" si="10"/>
        <v>-8.3175443300232192</v>
      </c>
      <c r="AI6" s="6">
        <f t="shared" si="11"/>
        <v>-1.2549119210223059</v>
      </c>
      <c r="AJ6" s="6"/>
      <c r="AK6" s="49">
        <f t="shared" si="12"/>
        <v>1.6286235040540165</v>
      </c>
      <c r="AL6" s="6">
        <f t="shared" si="1"/>
        <v>0.9955340770098644</v>
      </c>
      <c r="AM6" s="6">
        <f t="shared" si="1"/>
        <v>19.427294424672247</v>
      </c>
      <c r="AN6" s="6">
        <f t="shared" si="1"/>
        <v>5.3910189261013324</v>
      </c>
      <c r="AO6" s="6">
        <f t="shared" si="1"/>
        <v>2.1755468765445429</v>
      </c>
      <c r="BC6" s="18"/>
      <c r="BD6" s="18"/>
      <c r="BE6" s="18"/>
      <c r="BF6" s="18"/>
      <c r="BG6" s="18"/>
    </row>
    <row r="7" spans="1:59">
      <c r="A7" s="9">
        <v>1999</v>
      </c>
      <c r="B7" s="23">
        <f>Balance_on_income!B7+'Stock-flow'!D7</f>
        <v>-19525.46</v>
      </c>
      <c r="C7" s="23">
        <f>Balance_on_income!C7+'Stock-flow'!O7</f>
        <v>-7678.1999999999989</v>
      </c>
      <c r="D7" s="23">
        <f>Balance_on_income!D7+'Stock-flow'!Z7</f>
        <v>2087.6</v>
      </c>
      <c r="E7" s="23">
        <f>Balance_on_income!E7+'Stock-flow'!AK7</f>
        <v>-9365.4</v>
      </c>
      <c r="F7" s="23">
        <f>Balance_on_income!F7+'Stock-flow'!AV7</f>
        <v>-309.19999999999845</v>
      </c>
      <c r="G7" s="23">
        <f>Balance_on_income!G7+'Stock-flow'!E7</f>
        <v>35347.5</v>
      </c>
      <c r="H7" s="23">
        <f>Balance_on_income!H7+'Stock-flow'!P7</f>
        <v>517.79999999999995</v>
      </c>
      <c r="I7" s="23">
        <f>Balance_on_income!I7+'Stock-flow'!AA7</f>
        <v>37945.299999999996</v>
      </c>
      <c r="J7" s="23">
        <f>Balance_on_income!J7+'Stock-flow'!AL7</f>
        <v>-9067.5999999999985</v>
      </c>
      <c r="K7" s="23">
        <f>Balance_on_income!K7+'Stock-flow'!AW7</f>
        <v>5952.0000000000018</v>
      </c>
      <c r="M7" s="49">
        <f>B7/(NFA_in_yen!C6+NFA_in_yen!D6+NFA_in_yen!E6+NFA_in_yen!G6+NFA_in_yen!H6)*100</f>
        <v>-5.807899151665139</v>
      </c>
      <c r="N7" s="6">
        <f>C7/NFA_in_yen!C6*100</f>
        <v>-24.597001537672984</v>
      </c>
      <c r="O7" s="6">
        <f>D7/NFA_in_yen!D6*100</f>
        <v>8.6239517494939477</v>
      </c>
      <c r="P7" s="6">
        <f>E7/NFA_in_yen!E6*100</f>
        <v>-9.0475592437664822</v>
      </c>
      <c r="Q7" s="6">
        <f>F7/NFA_in_yen!G6*100</f>
        <v>-0.20290045278561486</v>
      </c>
      <c r="R7" s="6">
        <f>G7/(NFA_in_yen!J6+NFA_in_yen!K6+NFA_in_yen!L6+NFA_in_yen!N6)*100</f>
        <v>17.414363062188698</v>
      </c>
      <c r="S7" s="6">
        <f>H7/NFA_in_yen!J6*100</f>
        <v>17.185529372718218</v>
      </c>
      <c r="T7" s="6">
        <f>I7/NFA_in_yen!K6*100</f>
        <v>108.685303468622</v>
      </c>
      <c r="U7" s="6">
        <f>J7/NFA_in_yen!L6*100</f>
        <v>-21.89131117066222</v>
      </c>
      <c r="V7" s="6">
        <f>K7/NFA_in_yen!N6*100</f>
        <v>4.8142875630904634</v>
      </c>
      <c r="W7" s="6"/>
      <c r="X7" s="6">
        <f>yield!M7</f>
        <v>-0.32944957814319398</v>
      </c>
      <c r="Y7" s="6"/>
      <c r="Z7" s="49">
        <f t="shared" si="2"/>
        <v>-5.4965579605353305</v>
      </c>
      <c r="AA7" s="6">
        <f t="shared" si="3"/>
        <v>-24.347765570489056</v>
      </c>
      <c r="AB7" s="6">
        <f t="shared" si="4"/>
        <v>8.9829957693037485</v>
      </c>
      <c r="AC7" s="6">
        <f t="shared" si="5"/>
        <v>-8.7469263776750346</v>
      </c>
      <c r="AD7" s="6">
        <f t="shared" si="6"/>
        <v>0.12696741898379216</v>
      </c>
      <c r="AE7" s="6">
        <f t="shared" si="7"/>
        <v>17.802462778855933</v>
      </c>
      <c r="AF7" s="6">
        <f t="shared" si="8"/>
        <v>17.572872705858501</v>
      </c>
      <c r="AG7" s="6">
        <f t="shared" si="9"/>
        <v>109.37508881546142</v>
      </c>
      <c r="AH7" s="6">
        <f t="shared" si="10"/>
        <v>-21.633131854151689</v>
      </c>
      <c r="AI7" s="6">
        <f t="shared" si="11"/>
        <v>5.1607391746736786</v>
      </c>
      <c r="AJ7" s="6"/>
      <c r="AK7" s="49">
        <f t="shared" si="12"/>
        <v>-23.299020739391263</v>
      </c>
      <c r="AL7" s="6">
        <f t="shared" si="1"/>
        <v>-41.92063827634756</v>
      </c>
      <c r="AM7" s="6">
        <f t="shared" si="1"/>
        <v>-100.39209304615767</v>
      </c>
      <c r="AN7" s="6">
        <f t="shared" si="1"/>
        <v>12.886205476476654</v>
      </c>
      <c r="AO7" s="6">
        <f t="shared" si="1"/>
        <v>-5.0337717556898864</v>
      </c>
      <c r="BC7" s="18"/>
      <c r="BD7" s="18"/>
      <c r="BE7" s="18"/>
      <c r="BF7" s="18"/>
      <c r="BG7" s="18"/>
    </row>
    <row r="8" spans="1:59">
      <c r="A8" s="9">
        <v>2000</v>
      </c>
      <c r="B8" s="23">
        <f>Balance_on_income!B8+'Stock-flow'!D8</f>
        <v>29880.579999999998</v>
      </c>
      <c r="C8" s="23">
        <f>Balance_on_income!C8+'Stock-flow'!O8</f>
        <v>4057.8</v>
      </c>
      <c r="D8" s="23">
        <f>Balance_on_income!D8+'Stock-flow'!Z8</f>
        <v>-381.99999999999989</v>
      </c>
      <c r="E8" s="23">
        <f>Balance_on_income!E8+'Stock-flow'!AK8</f>
        <v>16490.2</v>
      </c>
      <c r="F8" s="23">
        <f>Balance_on_income!F8+'Stock-flow'!AV8</f>
        <v>2895.5</v>
      </c>
      <c r="G8" s="23">
        <f>Balance_on_income!G8+'Stock-flow'!E8</f>
        <v>-11879.3</v>
      </c>
      <c r="H8" s="23">
        <f>Balance_on_income!H8+'Stock-flow'!P8</f>
        <v>454.70000000000005</v>
      </c>
      <c r="I8" s="23">
        <f>Balance_on_income!I8+'Stock-flow'!AA8</f>
        <v>-20772</v>
      </c>
      <c r="J8" s="23">
        <f>Balance_on_income!J8+'Stock-flow'!AL8</f>
        <v>404.69999999999982</v>
      </c>
      <c r="K8" s="23">
        <f>Balance_on_income!K8+'Stock-flow'!AW8</f>
        <v>8033.3</v>
      </c>
      <c r="M8" s="49">
        <f>B8/(NFA_in_yen!C7+NFA_in_yen!D7+NFA_in_yen!E7+NFA_in_yen!G7+NFA_in_yen!H7)*100</f>
        <v>9.8564053846331454</v>
      </c>
      <c r="N8" s="6">
        <f>C8/NFA_in_yen!C7*100</f>
        <v>15.959882005899706</v>
      </c>
      <c r="O8" s="6">
        <f>D8/NFA_in_yen!D7*100</f>
        <v>-1.3095646211861498</v>
      </c>
      <c r="P8" s="6">
        <f>E8/NFA_in_yen!E7*100</f>
        <v>16.085175286291189</v>
      </c>
      <c r="Q8" s="6">
        <f>F8/NFA_in_yen!G7*100</f>
        <v>2.4822543035457101</v>
      </c>
      <c r="R8" s="6">
        <f>G8/(NFA_in_yen!J7+NFA_in_yen!K7+NFA_in_yen!L7+NFA_in_yen!N7)*100</f>
        <v>-5.4352083161757303</v>
      </c>
      <c r="S8" s="6">
        <f>H8/NFA_in_yen!J7*100</f>
        <v>9.6477827286229587</v>
      </c>
      <c r="T8" s="6">
        <f>I8/NFA_in_yen!K7*100</f>
        <v>-24.607292629184734</v>
      </c>
      <c r="U8" s="6">
        <f>J8/NFA_in_yen!L7*100</f>
        <v>1.1910648066395899</v>
      </c>
      <c r="V8" s="6">
        <f>K8/NFA_in_yen!N7*100</f>
        <v>8.4156216935374051</v>
      </c>
      <c r="W8" s="6"/>
      <c r="X8" s="6">
        <f>yield!M8</f>
        <v>-0.65301515640115204</v>
      </c>
      <c r="Y8" s="6"/>
      <c r="Z8" s="49">
        <f t="shared" si="2"/>
        <v>10.578499747706683</v>
      </c>
      <c r="AA8" s="6">
        <f t="shared" si="3"/>
        <v>16.722094976968261</v>
      </c>
      <c r="AB8" s="6">
        <f t="shared" si="4"/>
        <v>-0.66086501348642246</v>
      </c>
      <c r="AC8" s="6">
        <f t="shared" si="5"/>
        <v>16.848211819455948</v>
      </c>
      <c r="AD8" s="6">
        <f t="shared" si="6"/>
        <v>3.155877820431785</v>
      </c>
      <c r="AE8" s="6">
        <f t="shared" si="7"/>
        <v>-4.8136268728267373</v>
      </c>
      <c r="AF8" s="6">
        <f t="shared" si="8"/>
        <v>10.36850579938644</v>
      </c>
      <c r="AG8" s="6">
        <f t="shared" si="9"/>
        <v>-24.111730728914026</v>
      </c>
      <c r="AH8" s="6">
        <f t="shared" si="10"/>
        <v>1.856201238461197</v>
      </c>
      <c r="AI8" s="6">
        <f t="shared" si="11"/>
        <v>9.1282456777276533</v>
      </c>
      <c r="AJ8" s="6"/>
      <c r="AK8" s="49">
        <f t="shared" si="12"/>
        <v>15.392126620533421</v>
      </c>
      <c r="AL8" s="6">
        <f t="shared" si="1"/>
        <v>6.3535891775818207</v>
      </c>
      <c r="AM8" s="6">
        <f t="shared" si="1"/>
        <v>23.450865715427604</v>
      </c>
      <c r="AN8" s="6">
        <f t="shared" si="1"/>
        <v>14.992010580994751</v>
      </c>
      <c r="AO8" s="6">
        <f t="shared" si="1"/>
        <v>-5.9723678572958683</v>
      </c>
      <c r="BC8" s="18"/>
      <c r="BD8" s="18"/>
      <c r="BE8" s="18"/>
      <c r="BF8" s="18"/>
      <c r="BG8" s="18"/>
    </row>
    <row r="9" spans="1:59">
      <c r="A9" s="9">
        <v>2001</v>
      </c>
      <c r="B9" s="23">
        <f>Balance_on_income!B9+'Stock-flow'!D9</f>
        <v>34000.11</v>
      </c>
      <c r="C9" s="23">
        <f>Balance_on_income!C9+'Stock-flow'!O9</f>
        <v>4948.0999999999995</v>
      </c>
      <c r="D9" s="23">
        <f>Balance_on_income!D9+'Stock-flow'!Z9</f>
        <v>-693.2</v>
      </c>
      <c r="E9" s="23">
        <f>Balance_on_income!E9+'Stock-flow'!AK9</f>
        <v>15163.8</v>
      </c>
      <c r="F9" s="23">
        <f>Balance_on_income!F9+'Stock-flow'!AV9</f>
        <v>8223.7999999999993</v>
      </c>
      <c r="G9" s="23">
        <f>Balance_on_income!G9+'Stock-flow'!E9</f>
        <v>-9754.7999999999993</v>
      </c>
      <c r="H9" s="23">
        <f>Balance_on_income!H9+'Stock-flow'!P9</f>
        <v>592.59999999999991</v>
      </c>
      <c r="I9" s="23">
        <f>Balance_on_income!I9+'Stock-flow'!AA9</f>
        <v>-18118.8</v>
      </c>
      <c r="J9" s="23">
        <f>Balance_on_income!J9+'Stock-flow'!AL9</f>
        <v>-1740</v>
      </c>
      <c r="K9" s="23">
        <f>Balance_on_income!K9+'Stock-flow'!AW9</f>
        <v>9511.4</v>
      </c>
      <c r="M9" s="49">
        <f>B9/(NFA_in_yen!C8+NFA_in_yen!D8+NFA_in_yen!E8+NFA_in_yen!G8+NFA_in_yen!H8)*100</f>
        <v>9.9758263038216093</v>
      </c>
      <c r="N9" s="6">
        <f>C9/NFA_in_yen!C8*100</f>
        <v>15.466195730316004</v>
      </c>
      <c r="O9" s="6">
        <f>D9/NFA_in_yen!D8*100</f>
        <v>-2.3004679255301497</v>
      </c>
      <c r="P9" s="6">
        <f>E9/NFA_in_yen!E8*100</f>
        <v>12.638395759363904</v>
      </c>
      <c r="Q9" s="6">
        <f>F9/NFA_in_yen!G8*100</f>
        <v>7.0145600013647336</v>
      </c>
      <c r="R9" s="6">
        <f>G9/(NFA_in_yen!J8+NFA_in_yen!K8+NFA_in_yen!L8+NFA_in_yen!N8)*100</f>
        <v>-4.6944796022965161</v>
      </c>
      <c r="S9" s="6">
        <f>H9/NFA_in_yen!J8*100</f>
        <v>10.249048772051191</v>
      </c>
      <c r="T9" s="6">
        <f>I9/NFA_in_yen!K8*100</f>
        <v>-28.659011103729714</v>
      </c>
      <c r="U9" s="6">
        <f>J9/NFA_in_yen!L8*100</f>
        <v>-4.5327845364316044</v>
      </c>
      <c r="V9" s="6">
        <f>K9/NFA_in_yen!N8*100</f>
        <v>9.4733172645963215</v>
      </c>
      <c r="W9" s="6"/>
      <c r="X9" s="6">
        <f>yield!M9</f>
        <v>-0.80337580134707898</v>
      </c>
      <c r="Y9" s="6"/>
      <c r="Z9" s="49">
        <f t="shared" si="2"/>
        <v>10.866500944207601</v>
      </c>
      <c r="AA9" s="6">
        <f t="shared" si="3"/>
        <v>16.401335895343937</v>
      </c>
      <c r="AB9" s="6">
        <f t="shared" si="4"/>
        <v>-1.5092168067987521</v>
      </c>
      <c r="AC9" s="6">
        <f t="shared" si="5"/>
        <v>13.550634075805078</v>
      </c>
      <c r="AD9" s="6">
        <f t="shared" si="6"/>
        <v>7.8812518731035341</v>
      </c>
      <c r="AE9" s="6">
        <f t="shared" si="7"/>
        <v>-3.9226171579761049</v>
      </c>
      <c r="AF9" s="6">
        <f t="shared" si="8"/>
        <v>11.141936192570935</v>
      </c>
      <c r="AG9" s="6">
        <f t="shared" si="9"/>
        <v>-28.081233134101868</v>
      </c>
      <c r="AH9" s="6">
        <f t="shared" si="10"/>
        <v>-3.7596125525561574</v>
      </c>
      <c r="AI9" s="6">
        <f t="shared" si="11"/>
        <v>10.359922173725522</v>
      </c>
      <c r="AJ9" s="6"/>
      <c r="AK9" s="49">
        <f t="shared" si="12"/>
        <v>14.789118102183707</v>
      </c>
      <c r="AL9" s="6">
        <f t="shared" si="1"/>
        <v>5.2593997027730026</v>
      </c>
      <c r="AM9" s="6">
        <f t="shared" si="1"/>
        <v>26.572016327303118</v>
      </c>
      <c r="AN9" s="6">
        <f t="shared" si="1"/>
        <v>17.310246628361234</v>
      </c>
      <c r="AO9" s="6">
        <f t="shared" si="1"/>
        <v>-2.4786703006219879</v>
      </c>
      <c r="BC9" s="18"/>
      <c r="BD9" s="18"/>
      <c r="BE9" s="18"/>
      <c r="BF9" s="18"/>
      <c r="BG9" s="18"/>
    </row>
    <row r="10" spans="1:59">
      <c r="A10" s="9">
        <v>2002</v>
      </c>
      <c r="B10" s="23">
        <f>Balance_on_income!B10+'Stock-flow'!D10</f>
        <v>-17563.318295639699</v>
      </c>
      <c r="C10" s="23">
        <f>Balance_on_income!C10+'Stock-flow'!O10</f>
        <v>-5017.6000000000004</v>
      </c>
      <c r="D10" s="23">
        <f>Balance_on_income!D10+'Stock-flow'!Z10</f>
        <v>-8254.9</v>
      </c>
      <c r="E10" s="23">
        <f>Balance_on_income!E10+'Stock-flow'!AK10</f>
        <v>2881.5</v>
      </c>
      <c r="F10" s="23">
        <f>Balance_on_income!F10+'Stock-flow'!AV10</f>
        <v>-4666.4000000000005</v>
      </c>
      <c r="G10" s="23">
        <f>Balance_on_income!G10+'Stock-flow'!E10</f>
        <v>-7745.9</v>
      </c>
      <c r="H10" s="23">
        <f>Balance_on_income!H10+'Stock-flow'!P10</f>
        <v>2241.4</v>
      </c>
      <c r="I10" s="23">
        <f>Balance_on_income!I10+'Stock-flow'!AA10</f>
        <v>-6432.6</v>
      </c>
      <c r="J10" s="23">
        <f>Balance_on_income!J10+'Stock-flow'!AL10</f>
        <v>-3913.4</v>
      </c>
      <c r="K10" s="23">
        <f>Balance_on_income!K10+'Stock-flow'!AW10</f>
        <v>358.69999999999982</v>
      </c>
      <c r="M10" s="49">
        <f>B10/(NFA_in_yen!C9+NFA_in_yen!D9+NFA_in_yen!E9+NFA_in_yen!G9+NFA_in_yen!H9)*100</f>
        <v>-4.6294060127784631</v>
      </c>
      <c r="N10" s="6">
        <f>C10/NFA_in_yen!C9*100</f>
        <v>-12.68512198205031</v>
      </c>
      <c r="O10" s="6">
        <f>D10/NFA_in_yen!D9*100</f>
        <v>-27.548473218755216</v>
      </c>
      <c r="P10" s="6">
        <f>E10/NFA_in_yen!E9*100</f>
        <v>2.0578468130690948</v>
      </c>
      <c r="Q10" s="6">
        <f>F10/NFA_in_yen!G9*100</f>
        <v>-3.9860253354859108</v>
      </c>
      <c r="R10" s="6">
        <f>G10/(NFA_in_yen!J9+NFA_in_yen!K9+NFA_in_yen!L9+NFA_in_yen!N9)*100</f>
        <v>-3.8718465237407336</v>
      </c>
      <c r="S10" s="6">
        <f>H10/NFA_in_yen!J9*100</f>
        <v>33.796743063932446</v>
      </c>
      <c r="T10" s="6">
        <f>I10/NFA_in_yen!K9*100</f>
        <v>-12.978633254645603</v>
      </c>
      <c r="U10" s="6">
        <f>J10/NFA_in_yen!L9*100</f>
        <v>-10.247453455183431</v>
      </c>
      <c r="V10" s="6">
        <f>K10/NFA_in_yen!N9*100</f>
        <v>0.33944337721082946</v>
      </c>
      <c r="W10" s="6"/>
      <c r="X10" s="6">
        <f>yield!M10</f>
        <v>-0.89967826042920995</v>
      </c>
      <c r="Y10" s="6"/>
      <c r="Z10" s="49">
        <f t="shared" si="2"/>
        <v>-3.7635879348108747</v>
      </c>
      <c r="AA10" s="6">
        <f t="shared" si="3"/>
        <v>-11.892437395503597</v>
      </c>
      <c r="AB10" s="6">
        <f t="shared" si="4"/>
        <v>-26.890724964907086</v>
      </c>
      <c r="AC10" s="6">
        <f t="shared" si="5"/>
        <v>2.9843748451901853</v>
      </c>
      <c r="AD10" s="6">
        <f t="shared" si="6"/>
        <v>-3.1143663520764475</v>
      </c>
      <c r="AE10" s="6">
        <f t="shared" si="7"/>
        <v>-2.9991509726095322</v>
      </c>
      <c r="AF10" s="6">
        <f t="shared" si="8"/>
        <v>35.011411381228008</v>
      </c>
      <c r="AG10" s="6">
        <f t="shared" si="9"/>
        <v>-12.188613298309059</v>
      </c>
      <c r="AH10" s="6">
        <f t="shared" si="10"/>
        <v>-9.4326385935653789</v>
      </c>
      <c r="AI10" s="6">
        <f t="shared" si="11"/>
        <v>1.2503709532814433</v>
      </c>
      <c r="AJ10" s="6"/>
      <c r="AK10" s="49">
        <f t="shared" si="12"/>
        <v>-0.7644369622013425</v>
      </c>
      <c r="AL10" s="6">
        <f t="shared" si="1"/>
        <v>-46.903848776731607</v>
      </c>
      <c r="AM10" s="6">
        <f t="shared" si="1"/>
        <v>-14.702111666598027</v>
      </c>
      <c r="AN10" s="6">
        <f t="shared" si="1"/>
        <v>12.417013438755564</v>
      </c>
      <c r="AO10" s="6">
        <f t="shared" si="1"/>
        <v>-4.3647373053578908</v>
      </c>
      <c r="BC10" s="18"/>
      <c r="BD10" s="18"/>
      <c r="BE10" s="18"/>
      <c r="BF10" s="18"/>
      <c r="BG10" s="18"/>
    </row>
    <row r="11" spans="1:59">
      <c r="A11" s="9">
        <v>2003</v>
      </c>
      <c r="B11" s="23">
        <f>Balance_on_income!B11+'Stock-flow'!D11</f>
        <v>2742.2200000000048</v>
      </c>
      <c r="C11" s="23">
        <f>Balance_on_income!C11+'Stock-flow'!O11</f>
        <v>-2356.9</v>
      </c>
      <c r="D11" s="23">
        <f>Balance_on_income!D11+'Stock-flow'!Z11</f>
        <v>4812.8</v>
      </c>
      <c r="E11" s="23">
        <f>Balance_on_income!E11+'Stock-flow'!AK11</f>
        <v>-221.39999999999873</v>
      </c>
      <c r="F11" s="23">
        <f>Balance_on_income!F11+'Stock-flow'!AV11</f>
        <v>6016.5000000000018</v>
      </c>
      <c r="G11" s="23">
        <f>Balance_on_income!G11+'Stock-flow'!E11</f>
        <v>10712.5</v>
      </c>
      <c r="H11" s="23">
        <f>Balance_on_income!H11+'Stock-flow'!P11</f>
        <v>92.699999999999932</v>
      </c>
      <c r="I11" s="23">
        <f>Balance_on_income!I11+'Stock-flow'!AA11</f>
        <v>9719.2000000000007</v>
      </c>
      <c r="J11" s="23">
        <f>Balance_on_income!J11+'Stock-flow'!AL11</f>
        <v>2059.1</v>
      </c>
      <c r="K11" s="23">
        <f>Balance_on_income!K11+'Stock-flow'!AW11</f>
        <v>-1158.5</v>
      </c>
      <c r="M11" s="49">
        <f>B11/(NFA_in_yen!C10+NFA_in_yen!D10+NFA_in_yen!E10+NFA_in_yen!G10+NFA_in_yen!H10)*100</f>
        <v>0.75019149960605924</v>
      </c>
      <c r="N11" s="6">
        <f>C11/NFA_in_yen!C10*100</f>
        <v>-6.4611546685673567</v>
      </c>
      <c r="O11" s="6">
        <f>D11/NFA_in_yen!D10*100</f>
        <v>19.040234205008506</v>
      </c>
      <c r="P11" s="6">
        <f>E11/NFA_in_yen!E10*100</f>
        <v>-0.15599678705804343</v>
      </c>
      <c r="Q11" s="6">
        <f>F11/NFA_in_yen!G10*100</f>
        <v>5.6871029945553557</v>
      </c>
      <c r="R11" s="6">
        <f>G11/(NFA_in_yen!J10+NFA_in_yen!K10+NFA_in_yen!L10+NFA_in_yen!N10)*100</f>
        <v>5.632643832879392</v>
      </c>
      <c r="S11" s="6">
        <f>H11/NFA_in_yen!J10*100</f>
        <v>0.98943323727185317</v>
      </c>
      <c r="T11" s="6">
        <f>I11/NFA_in_yen!K10*100</f>
        <v>23.846701180165372</v>
      </c>
      <c r="U11" s="6">
        <f>J11/NFA_in_yen!L10*100</f>
        <v>6.3489763196842617</v>
      </c>
      <c r="V11" s="6">
        <f>K11/NFA_in_yen!N10*100</f>
        <v>-1.0763927602482626</v>
      </c>
      <c r="W11" s="6"/>
      <c r="X11" s="6">
        <f>yield!M11</f>
        <v>-0.247839455387176</v>
      </c>
      <c r="Y11" s="6"/>
      <c r="Z11" s="49">
        <f t="shared" si="2"/>
        <v>1.0005106150526855</v>
      </c>
      <c r="AA11" s="6">
        <f t="shared" si="3"/>
        <v>-6.2287525195019349</v>
      </c>
      <c r="AB11" s="6">
        <f t="shared" si="4"/>
        <v>19.335995887296441</v>
      </c>
      <c r="AC11" s="6">
        <f t="shared" si="5"/>
        <v>9.2070856237813636E-2</v>
      </c>
      <c r="AD11" s="6">
        <f t="shared" si="6"/>
        <v>5.9496881245877375</v>
      </c>
      <c r="AE11" s="6">
        <f t="shared" si="7"/>
        <v>5.8950936562788714</v>
      </c>
      <c r="AF11" s="6">
        <f t="shared" si="8"/>
        <v>1.2403467613171903</v>
      </c>
      <c r="AG11" s="6">
        <f t="shared" si="9"/>
        <v>24.154404780813323</v>
      </c>
      <c r="AH11" s="6">
        <f t="shared" si="10"/>
        <v>6.6132059085788786</v>
      </c>
      <c r="AI11" s="6">
        <f t="shared" si="11"/>
        <v>-0.83061188884278048</v>
      </c>
      <c r="AJ11" s="6"/>
      <c r="AK11" s="49">
        <f t="shared" si="12"/>
        <v>-4.8945830412261859</v>
      </c>
      <c r="AL11" s="6">
        <f t="shared" si="1"/>
        <v>-7.4690992808191252</v>
      </c>
      <c r="AM11" s="6">
        <f t="shared" si="1"/>
        <v>-4.8184088935168816</v>
      </c>
      <c r="AN11" s="6">
        <f t="shared" si="1"/>
        <v>-6.5211350523410649</v>
      </c>
      <c r="AO11" s="6">
        <f t="shared" si="1"/>
        <v>6.7803000134305176</v>
      </c>
      <c r="BC11" s="18"/>
      <c r="BD11" s="18"/>
      <c r="BE11" s="18"/>
      <c r="BF11" s="18"/>
      <c r="BG11" s="18"/>
    </row>
    <row r="12" spans="1:59">
      <c r="A12" s="9">
        <v>2004</v>
      </c>
      <c r="B12" s="23">
        <f>Balance_on_income!B12+'Stock-flow'!D12</f>
        <v>15732.04</v>
      </c>
      <c r="C12" s="23">
        <f>Balance_on_income!C12+'Stock-flow'!O12</f>
        <v>1355</v>
      </c>
      <c r="D12" s="23">
        <f>Balance_on_income!D12+'Stock-flow'!Z12</f>
        <v>6639.6</v>
      </c>
      <c r="E12" s="23">
        <f>Balance_on_income!E12+'Stock-flow'!AK12</f>
        <v>8140.4999999999991</v>
      </c>
      <c r="F12" s="23">
        <f>Balance_on_income!F12+'Stock-flow'!AV12</f>
        <v>1227.4000000000001</v>
      </c>
      <c r="G12" s="23">
        <f>Balance_on_income!G12+'Stock-flow'!E12</f>
        <v>8422.5999999999985</v>
      </c>
      <c r="H12" s="23">
        <f>Balance_on_income!H12+'Stock-flow'!P12</f>
        <v>329.5</v>
      </c>
      <c r="I12" s="23">
        <f>Balance_on_income!I12+'Stock-flow'!AA12</f>
        <v>7411.9</v>
      </c>
      <c r="J12" s="23">
        <f>Balance_on_income!J12+'Stock-flow'!AL12</f>
        <v>-77.69999999999925</v>
      </c>
      <c r="K12" s="23">
        <f>Balance_on_income!K12+'Stock-flow'!AW12</f>
        <v>758.89999999999964</v>
      </c>
      <c r="M12" s="49">
        <f>B12/(NFA_in_yen!C11+NFA_in_yen!D11+NFA_in_yen!E11+NFA_in_yen!G11+NFA_in_yen!H11)*100</f>
        <v>4.0861061834275727</v>
      </c>
      <c r="N12" s="6">
        <f>C12/NFA_in_yen!C11*100</f>
        <v>3.7710119113881779</v>
      </c>
      <c r="O12" s="6">
        <f>D12/NFA_in_yen!D11*100</f>
        <v>22.588283323127172</v>
      </c>
      <c r="P12" s="6">
        <f>E12/NFA_in_yen!E11*100</f>
        <v>5.2533250730838477</v>
      </c>
      <c r="Q12" s="6">
        <f>F12/NFA_in_yen!G11*100</f>
        <v>1.3248421393491285</v>
      </c>
      <c r="R12" s="6">
        <f>G12/(NFA_in_yen!J11+NFA_in_yen!K11+NFA_in_yen!L11+NFA_in_yen!N11)*100</f>
        <v>3.9730557141037668</v>
      </c>
      <c r="S12" s="6">
        <f>H12/NFA_in_yen!J11*100</f>
        <v>3.4287200832466183</v>
      </c>
      <c r="T12" s="6">
        <f>I12/NFA_in_yen!K11*100</f>
        <v>12.335691104268951</v>
      </c>
      <c r="U12" s="6">
        <f>J12/NFA_in_yen!L11*100</f>
        <v>-0.23697694278394305</v>
      </c>
      <c r="V12" s="6">
        <f>K12/NFA_in_yen!N11*100</f>
        <v>0.69299607341795233</v>
      </c>
      <c r="W12" s="6"/>
      <c r="X12" s="6">
        <f>yield!M12</f>
        <v>-8.2754054945362292E-3</v>
      </c>
      <c r="Y12" s="6"/>
      <c r="Z12" s="49">
        <f t="shared" si="2"/>
        <v>4.0947204436426965</v>
      </c>
      <c r="AA12" s="6">
        <f t="shared" si="3"/>
        <v>3.7796000941165753</v>
      </c>
      <c r="AB12" s="6">
        <f t="shared" si="4"/>
        <v>22.598428840243635</v>
      </c>
      <c r="AC12" s="6">
        <f t="shared" si="5"/>
        <v>5.262035933389142</v>
      </c>
      <c r="AD12" s="6">
        <f t="shared" si="6"/>
        <v>1.3332278748564796</v>
      </c>
      <c r="AE12" s="6">
        <f t="shared" si="7"/>
        <v>3.9816606181598768</v>
      </c>
      <c r="AF12" s="6">
        <f t="shared" si="8"/>
        <v>3.4372799375939733</v>
      </c>
      <c r="AG12" s="6">
        <f t="shared" si="9"/>
        <v>12.344988107587639</v>
      </c>
      <c r="AH12" s="6">
        <f t="shared" si="10"/>
        <v>-0.22872046483531916</v>
      </c>
      <c r="AI12" s="6">
        <f t="shared" si="11"/>
        <v>0.70132951677386313</v>
      </c>
      <c r="AJ12" s="6"/>
      <c r="AK12" s="49">
        <f t="shared" si="12"/>
        <v>0.11305982548281968</v>
      </c>
      <c r="AL12" s="6">
        <f t="shared" si="1"/>
        <v>0.34232015652260195</v>
      </c>
      <c r="AM12" s="6">
        <f t="shared" si="1"/>
        <v>10.253440732655996</v>
      </c>
      <c r="AN12" s="6">
        <f t="shared" si="1"/>
        <v>5.4907563982244607</v>
      </c>
      <c r="AO12" s="6">
        <f t="shared" si="1"/>
        <v>0.63189835808261652</v>
      </c>
      <c r="BC12" s="18"/>
      <c r="BD12" s="18"/>
      <c r="BE12" s="18"/>
      <c r="BF12" s="18"/>
      <c r="BG12" s="18"/>
    </row>
    <row r="13" spans="1:59">
      <c r="A13" s="9">
        <v>2005</v>
      </c>
      <c r="B13" s="23">
        <f>Balance_on_income!B13+'Stock-flow'!D13</f>
        <v>43921.649999999994</v>
      </c>
      <c r="C13" s="23">
        <f>Balance_on_income!C13+'Stock-flow'!O13</f>
        <v>5328.5</v>
      </c>
      <c r="D13" s="23">
        <f>Balance_on_income!D13+'Stock-flow'!Z13</f>
        <v>9742.9</v>
      </c>
      <c r="E13" s="23">
        <f>Balance_on_income!E13+'Stock-flow'!AK13</f>
        <v>19376.199999999997</v>
      </c>
      <c r="F13" s="23">
        <f>Balance_on_income!F13+'Stock-flow'!AV13</f>
        <v>206.30000000000041</v>
      </c>
      <c r="G13" s="23">
        <f>Balance_on_income!G13+'Stock-flow'!E13</f>
        <v>52403.5</v>
      </c>
      <c r="H13" s="23">
        <f>Balance_on_income!H13+'Stock-flow'!P13</f>
        <v>2543.1999999999998</v>
      </c>
      <c r="I13" s="23">
        <f>Balance_on_income!I13+'Stock-flow'!AA13</f>
        <v>41649.600000000006</v>
      </c>
      <c r="J13" s="23">
        <f>Balance_on_income!J13+'Stock-flow'!AL13</f>
        <v>1511.8</v>
      </c>
      <c r="K13" s="23">
        <f>Balance_on_income!K13+'Stock-flow'!AW13</f>
        <v>6698.9</v>
      </c>
      <c r="M13" s="49">
        <f>B13/(NFA_in_yen!C12+NFA_in_yen!D12+NFA_in_yen!E12+NFA_in_yen!G12+NFA_in_yen!H12)*100</f>
        <v>10.13734057138109</v>
      </c>
      <c r="N13" s="6">
        <f>C13/NFA_in_yen!C12*100</f>
        <v>13.811202405329048</v>
      </c>
      <c r="O13" s="6">
        <f>D13/NFA_in_yen!D12*100</f>
        <v>25.65811650689982</v>
      </c>
      <c r="P13" s="6">
        <f>E13/NFA_in_yen!E12*100</f>
        <v>11.312917822215732</v>
      </c>
      <c r="Q13" s="6">
        <f>F13/NFA_in_yen!G12*100</f>
        <v>0.21111770605210955</v>
      </c>
      <c r="R13" s="6">
        <f>G13/(NFA_in_yen!J12+NFA_in_yen!K12+NFA_in_yen!L12+NFA_in_yen!N12)*100</f>
        <v>21.220631231119356</v>
      </c>
      <c r="S13" s="6">
        <f>H13/NFA_in_yen!J12*100</f>
        <v>25.185185185185183</v>
      </c>
      <c r="T13" s="6">
        <f>I13/NFA_in_yen!K12*100</f>
        <v>53.815719767937672</v>
      </c>
      <c r="U13" s="6">
        <f>J13/NFA_in_yen!L12*100</f>
        <v>3.5405981404716735</v>
      </c>
      <c r="V13" s="6">
        <f>K13/NFA_in_yen!N12*100</f>
        <v>5.7375209839323027</v>
      </c>
      <c r="W13" s="6"/>
      <c r="X13" s="6">
        <f>yield!M13</f>
        <v>-0.27311098237193399</v>
      </c>
      <c r="Y13" s="6"/>
      <c r="Z13" s="49">
        <f t="shared" si="2"/>
        <v>10.438961504066224</v>
      </c>
      <c r="AA13" s="6">
        <f t="shared" si="3"/>
        <v>14.122884536397606</v>
      </c>
      <c r="AB13" s="6">
        <f t="shared" si="4"/>
        <v>26.00224246911791</v>
      </c>
      <c r="AC13" s="6">
        <f t="shared" si="5"/>
        <v>11.61775817807742</v>
      </c>
      <c r="AD13" s="6">
        <f t="shared" si="6"/>
        <v>0.48555479188612249</v>
      </c>
      <c r="AE13" s="6">
        <f t="shared" si="7"/>
        <v>21.552604744034465</v>
      </c>
      <c r="AF13" s="6">
        <f t="shared" si="8"/>
        <v>25.528015982787778</v>
      </c>
      <c r="AG13" s="6">
        <f t="shared" si="9"/>
        <v>54.236957838671486</v>
      </c>
      <c r="AH13" s="6">
        <f t="shared" si="10"/>
        <v>3.8241533055036747</v>
      </c>
      <c r="AI13" s="6">
        <f t="shared" si="11"/>
        <v>6.0270926181621665</v>
      </c>
      <c r="AJ13" s="6"/>
      <c r="AK13" s="49">
        <f t="shared" si="12"/>
        <v>-11.113643239968241</v>
      </c>
      <c r="AL13" s="6">
        <f t="shared" si="1"/>
        <v>-11.405131446390172</v>
      </c>
      <c r="AM13" s="6">
        <f t="shared" si="1"/>
        <v>-28.234715369553577</v>
      </c>
      <c r="AN13" s="6">
        <f t="shared" si="1"/>
        <v>7.793604872573745</v>
      </c>
      <c r="AO13" s="6">
        <f t="shared" si="1"/>
        <v>-5.541537826276044</v>
      </c>
      <c r="BC13" s="18"/>
      <c r="BD13" s="18"/>
      <c r="BE13" s="18"/>
      <c r="BF13" s="18"/>
      <c r="BG13" s="18"/>
    </row>
    <row r="14" spans="1:59">
      <c r="A14" s="9">
        <v>2006</v>
      </c>
      <c r="B14" s="23">
        <f>Balance_on_income!B14+'Stock-flow'!D14</f>
        <v>43723.423500000004</v>
      </c>
      <c r="C14" s="23">
        <f>Balance_on_income!C14+'Stock-flow'!O14</f>
        <v>6108</v>
      </c>
      <c r="D14" s="23">
        <f>Balance_on_income!D14+'Stock-flow'!Z14</f>
        <v>12323.5</v>
      </c>
      <c r="E14" s="23">
        <f>Balance_on_income!E14+'Stock-flow'!AK14</f>
        <v>21676.6</v>
      </c>
      <c r="F14" s="23">
        <f>Balance_on_income!F14+'Stock-flow'!AV14</f>
        <v>343.90000000000009</v>
      </c>
      <c r="G14" s="23">
        <f>Balance_on_income!G14+'Stock-flow'!E14</f>
        <v>11412.7</v>
      </c>
      <c r="H14" s="23">
        <f>Balance_on_income!H14+'Stock-flow'!P14</f>
        <v>2705.5</v>
      </c>
      <c r="I14" s="23">
        <f>Balance_on_income!I14+'Stock-flow'!AA14</f>
        <v>9704</v>
      </c>
      <c r="J14" s="23">
        <f>Balance_on_income!J14+'Stock-flow'!AL14</f>
        <v>-2581.5000000000009</v>
      </c>
      <c r="K14" s="23">
        <f>Balance_on_income!K14+'Stock-flow'!AW14</f>
        <v>1584.7</v>
      </c>
      <c r="M14" s="49">
        <f>B14/(NFA_in_yen!C13+NFA_in_yen!D13+NFA_in_yen!E13+NFA_in_yen!G13+NFA_in_yen!H13)*100</f>
        <v>8.6910263036015643</v>
      </c>
      <c r="N14" s="6">
        <f>C14/NFA_in_yen!C13*100</f>
        <v>13.393268281986625</v>
      </c>
      <c r="O14" s="6">
        <f>D14/NFA_in_yen!D13*100</f>
        <v>25.567427385892117</v>
      </c>
      <c r="P14" s="6">
        <f>E14/NFA_in_yen!E13*100</f>
        <v>10.76862698341729</v>
      </c>
      <c r="Q14" s="6">
        <f>F14/NFA_in_yen!G13*100</f>
        <v>0.31683004127358499</v>
      </c>
      <c r="R14" s="6">
        <f>G14/(NFA_in_yen!J13+NFA_in_yen!K13+NFA_in_yen!L13+NFA_in_yen!N13)*100</f>
        <v>3.5490451564351266</v>
      </c>
      <c r="S14" s="6">
        <f>H14/NFA_in_yen!J13*100</f>
        <v>22.72956397546837</v>
      </c>
      <c r="T14" s="6">
        <f>I14/NFA_in_yen!K13*100</f>
        <v>7.3049186251336176</v>
      </c>
      <c r="U14" s="6">
        <f>J14/NFA_in_yen!L13*100</f>
        <v>-5.2558177413115645</v>
      </c>
      <c r="V14" s="6">
        <f>K14/NFA_in_yen!N13*100</f>
        <v>1.2408679106405969</v>
      </c>
      <c r="W14" s="6"/>
      <c r="X14" s="6">
        <f>yield!M14</f>
        <v>0.24066390041427599</v>
      </c>
      <c r="Y14" s="6"/>
      <c r="Z14" s="49">
        <f t="shared" si="2"/>
        <v>8.4300742576709489</v>
      </c>
      <c r="AA14" s="6">
        <f t="shared" si="3"/>
        <v>13.121026806684966</v>
      </c>
      <c r="AB14" s="6">
        <f t="shared" si="4"/>
        <v>25.265957446809328</v>
      </c>
      <c r="AC14" s="6">
        <f t="shared" si="5"/>
        <v>10.502686907044211</v>
      </c>
      <c r="AD14" s="6">
        <f t="shared" si="6"/>
        <v>7.5983276542301859E-2</v>
      </c>
      <c r="AE14" s="6">
        <f t="shared" si="7"/>
        <v>3.3004382924953557</v>
      </c>
      <c r="AF14" s="6">
        <f t="shared" si="8"/>
        <v>22.434907351966515</v>
      </c>
      <c r="AG14" s="6">
        <f t="shared" si="9"/>
        <v>7.0472944310678631</v>
      </c>
      <c r="AH14" s="6">
        <f t="shared" si="10"/>
        <v>-5.4832853533236969</v>
      </c>
      <c r="AI14" s="6">
        <f t="shared" si="11"/>
        <v>0.99780265942770452</v>
      </c>
      <c r="AJ14" s="6"/>
      <c r="AK14" s="49">
        <f t="shared" si="12"/>
        <v>5.1296359651755932</v>
      </c>
      <c r="AL14" s="6">
        <f t="shared" si="1"/>
        <v>-9.313880545281549</v>
      </c>
      <c r="AM14" s="6">
        <f t="shared" si="1"/>
        <v>18.218663015741463</v>
      </c>
      <c r="AN14" s="6">
        <f t="shared" si="1"/>
        <v>15.985972260367909</v>
      </c>
      <c r="AO14" s="6">
        <f t="shared" si="1"/>
        <v>-0.92181938288540266</v>
      </c>
      <c r="BC14" s="18"/>
      <c r="BD14" s="18"/>
      <c r="BE14" s="18"/>
      <c r="BF14" s="18"/>
      <c r="BG14" s="18"/>
    </row>
    <row r="15" spans="1:59">
      <c r="A15" s="9">
        <v>2007</v>
      </c>
      <c r="B15" s="23">
        <f>Balance_on_income!B15+'Stock-flow'!D15</f>
        <v>16107.789399999994</v>
      </c>
      <c r="C15" s="23">
        <f>Balance_on_income!C15+'Stock-flow'!O15</f>
        <v>5030.5999999999995</v>
      </c>
      <c r="D15" s="23">
        <f>Balance_on_income!D15+'Stock-flow'!Z15</f>
        <v>4937.7</v>
      </c>
      <c r="E15" s="23">
        <f>Balance_on_income!E15+'Stock-flow'!AK15</f>
        <v>4765</v>
      </c>
      <c r="F15" s="23">
        <f>Balance_on_income!F15+'Stock-flow'!AV15</f>
        <v>1827.8999999999992</v>
      </c>
      <c r="G15" s="23">
        <f>Balance_on_income!G15+'Stock-flow'!E15</f>
        <v>-8494.9000000000015</v>
      </c>
      <c r="H15" s="23">
        <f>Balance_on_income!H15+'Stock-flow'!P15</f>
        <v>1430.3999999999999</v>
      </c>
      <c r="I15" s="23">
        <f>Balance_on_income!I15+'Stock-flow'!AA15</f>
        <v>-10606.9</v>
      </c>
      <c r="J15" s="23">
        <f>Balance_on_income!J15+'Stock-flow'!AL15</f>
        <v>2667.5000000000009</v>
      </c>
      <c r="K15" s="23">
        <f>Balance_on_income!K15+'Stock-flow'!AW15</f>
        <v>-1985.9000000000005</v>
      </c>
      <c r="M15" s="49">
        <f>B15/(NFA_in_yen!C14+NFA_in_yen!D14+NFA_in_yen!E14+NFA_in_yen!G14+NFA_in_yen!H14)*100</f>
        <v>2.9003917056499668</v>
      </c>
      <c r="N15" s="6">
        <f>C15/NFA_in_yen!C14*100</f>
        <v>9.4072107113471457</v>
      </c>
      <c r="O15" s="6">
        <f>D15/NFA_in_yen!D14*100</f>
        <v>8.1327206245676447</v>
      </c>
      <c r="P15" s="6">
        <f>E15/NFA_in_yen!E14*100</f>
        <v>2.1853487614828269</v>
      </c>
      <c r="Q15" s="6">
        <f>F15/NFA_in_yen!G14*100</f>
        <v>1.5663507515124502</v>
      </c>
      <c r="R15" s="6">
        <f>G15/(NFA_in_yen!J14+NFA_in_yen!K14+NFA_in_yen!L14+NFA_in_yen!N14)*100</f>
        <v>-2.502644084174678</v>
      </c>
      <c r="S15" s="6">
        <f>H15/NFA_in_yen!J14*100</f>
        <v>11.172381473092242</v>
      </c>
      <c r="T15" s="6">
        <f>I15/NFA_in_yen!K14*100</f>
        <v>-7.1055152501724974</v>
      </c>
      <c r="U15" s="6">
        <f>J15/NFA_in_yen!L14*100</f>
        <v>4.4150019033747681</v>
      </c>
      <c r="V15" s="6">
        <f>K15/NFA_in_yen!N14*100</f>
        <v>-1.6982503548889158</v>
      </c>
      <c r="W15" s="6"/>
      <c r="X15" s="6">
        <f>yield!M15</f>
        <v>5.7951817204070298E-2</v>
      </c>
      <c r="Y15" s="6"/>
      <c r="Z15" s="49">
        <f t="shared" si="2"/>
        <v>2.8407935969334552</v>
      </c>
      <c r="AA15" s="6">
        <f t="shared" si="3"/>
        <v>9.3438439667676185</v>
      </c>
      <c r="AB15" s="6">
        <f t="shared" si="4"/>
        <v>8.0700920423749878</v>
      </c>
      <c r="AC15" s="6">
        <f t="shared" si="5"/>
        <v>2.1261647931443584</v>
      </c>
      <c r="AD15" s="6">
        <f t="shared" si="6"/>
        <v>1.5075252960045304</v>
      </c>
      <c r="AE15" s="6">
        <f t="shared" si="7"/>
        <v>-2.559112848978462</v>
      </c>
      <c r="AF15" s="6">
        <f t="shared" si="8"/>
        <v>11.107992372453456</v>
      </c>
      <c r="AG15" s="6">
        <f t="shared" si="9"/>
        <v>-7.1593181124310012</v>
      </c>
      <c r="AH15" s="6">
        <f t="shared" si="10"/>
        <v>4.3545265588991633</v>
      </c>
      <c r="AI15" s="6">
        <f t="shared" si="11"/>
        <v>-1.7551850104841171</v>
      </c>
      <c r="AJ15" s="6"/>
      <c r="AK15" s="49">
        <f t="shared" si="12"/>
        <v>5.3999064459119168</v>
      </c>
      <c r="AL15" s="6">
        <f t="shared" si="1"/>
        <v>-1.7641484056858374</v>
      </c>
      <c r="AM15" s="6">
        <f t="shared" si="1"/>
        <v>15.22941015480599</v>
      </c>
      <c r="AN15" s="6">
        <f t="shared" si="1"/>
        <v>-2.2283617657548049</v>
      </c>
      <c r="AO15" s="6">
        <f t="shared" si="1"/>
        <v>3.2627103064886476</v>
      </c>
      <c r="BC15" s="18"/>
      <c r="BD15" s="18"/>
      <c r="BE15" s="18"/>
      <c r="BF15" s="18"/>
      <c r="BG15" s="18"/>
    </row>
    <row r="16" spans="1:59">
      <c r="A16" s="9">
        <v>2008</v>
      </c>
      <c r="B16" s="23">
        <f>Balance_on_income!B16+'Stock-flow'!D16</f>
        <v>-95010.292600000001</v>
      </c>
      <c r="C16" s="23">
        <f>Balance_on_income!C16+'Stock-flow'!O16</f>
        <v>-8316</v>
      </c>
      <c r="D16" s="23">
        <f>Balance_on_income!D16+'Stock-flow'!Z16</f>
        <v>-32785.799999999996</v>
      </c>
      <c r="E16" s="23">
        <f>Balance_on_income!E16+'Stock-flow'!AK16</f>
        <v>-44034.2</v>
      </c>
      <c r="F16" s="23">
        <f>Balance_on_income!F16+'Stock-flow'!AV16</f>
        <v>10621.8</v>
      </c>
      <c r="G16" s="23">
        <f>Balance_on_income!G16+'Stock-flow'!E16</f>
        <v>-63551.600000000006</v>
      </c>
      <c r="H16" s="23">
        <f>Balance_on_income!H16+'Stock-flow'!P16</f>
        <v>2008.8000000000002</v>
      </c>
      <c r="I16" s="23">
        <f>Balance_on_income!I16+'Stock-flow'!AA16</f>
        <v>-63928.200000000004</v>
      </c>
      <c r="J16" s="23">
        <f>Balance_on_income!J16+'Stock-flow'!AL16</f>
        <v>-5008</v>
      </c>
      <c r="K16" s="23">
        <f>Balance_on_income!K16+'Stock-flow'!AW16</f>
        <v>3375.8</v>
      </c>
      <c r="M16" s="49">
        <f>B16/(NFA_in_yen!C15+NFA_in_yen!D15+NFA_in_yen!E15+NFA_in_yen!G15+NFA_in_yen!H15)*100</f>
        <v>-15.676946758606125</v>
      </c>
      <c r="N16" s="6">
        <f>C16/NFA_in_yen!C15*100</f>
        <v>-13.443693620873615</v>
      </c>
      <c r="O16" s="6">
        <f>D16/NFA_in_yen!D15*100</f>
        <v>-50.149596182085162</v>
      </c>
      <c r="P16" s="6">
        <f>E16/NFA_in_yen!E15*100</f>
        <v>-19.807476912973264</v>
      </c>
      <c r="Q16" s="6">
        <f>F16/NFA_in_yen!G15*100</f>
        <v>7.2639115895149322</v>
      </c>
      <c r="R16" s="6">
        <f>G16/(NFA_in_yen!J15+NFA_in_yen!K15+NFA_in_yen!L15+NFA_in_yen!N15)*100</f>
        <v>-17.88644154616021</v>
      </c>
      <c r="S16" s="6">
        <f>H16/NFA_in_yen!J15*100</f>
        <v>13.263783426873557</v>
      </c>
      <c r="T16" s="6">
        <f>I16/NFA_in_yen!K15*100</f>
        <v>-45.010033020960215</v>
      </c>
      <c r="U16" s="6">
        <f>J16/NFA_in_yen!L15*100</f>
        <v>-6.3028594442207018</v>
      </c>
      <c r="V16" s="6">
        <f>K16/NFA_in_yen!N15*100</f>
        <v>2.8445994910426884</v>
      </c>
      <c r="W16" s="6"/>
      <c r="X16" s="6">
        <f>yield!M16</f>
        <v>1.3734899884159999</v>
      </c>
      <c r="Y16" s="6"/>
      <c r="Z16" s="49">
        <f t="shared" si="2"/>
        <v>-16.819423647119656</v>
      </c>
      <c r="AA16" s="6">
        <f t="shared" si="3"/>
        <v>-14.616428428164774</v>
      </c>
      <c r="AB16" s="6">
        <f t="shared" si="4"/>
        <v>-50.825009749973816</v>
      </c>
      <c r="AC16" s="6">
        <f t="shared" si="5"/>
        <v>-20.893990040009104</v>
      </c>
      <c r="AD16" s="6">
        <f t="shared" si="6"/>
        <v>5.8106134076789218</v>
      </c>
      <c r="AE16" s="6">
        <f t="shared" si="7"/>
        <v>-18.998982413229591</v>
      </c>
      <c r="AF16" s="6">
        <f t="shared" si="8"/>
        <v>11.729194131341703</v>
      </c>
      <c r="AG16" s="6">
        <f t="shared" si="9"/>
        <v>-45.755081545161843</v>
      </c>
      <c r="AH16" s="6">
        <f t="shared" si="10"/>
        <v>-7.5723440452862718</v>
      </c>
      <c r="AI16" s="6">
        <f t="shared" si="11"/>
        <v>1.4511777219022415</v>
      </c>
      <c r="AJ16" s="6"/>
      <c r="AK16" s="49">
        <f t="shared" si="12"/>
        <v>2.1795587661099347</v>
      </c>
      <c r="AL16" s="6">
        <f t="shared" si="1"/>
        <v>-26.345622559506477</v>
      </c>
      <c r="AM16" s="6">
        <f t="shared" si="1"/>
        <v>-5.0699282048119727</v>
      </c>
      <c r="AN16" s="6">
        <f t="shared" si="1"/>
        <v>-13.321645994722832</v>
      </c>
      <c r="AO16" s="6">
        <f t="shared" si="1"/>
        <v>4.3594356857766803</v>
      </c>
      <c r="BC16" s="18"/>
      <c r="BD16" s="18"/>
      <c r="BE16" s="18"/>
      <c r="BF16" s="18"/>
      <c r="BG16" s="18"/>
    </row>
    <row r="17" spans="1:59">
      <c r="A17" s="9">
        <v>2009</v>
      </c>
      <c r="B17" s="23">
        <f>Balance_on_income!B17+'Stock-flow'!D17</f>
        <v>49484.203200000004</v>
      </c>
      <c r="C17" s="23">
        <f>Balance_on_income!C17+'Stock-flow'!O17</f>
        <v>3767.3999999999996</v>
      </c>
      <c r="D17" s="23">
        <f>Balance_on_income!D17+'Stock-flow'!Z17</f>
        <v>18387</v>
      </c>
      <c r="E17" s="23">
        <f>Balance_on_income!E17+'Stock-flow'!AK17</f>
        <v>23813</v>
      </c>
      <c r="F17" s="23">
        <f>Balance_on_income!F17+'Stock-flow'!AV17</f>
        <v>2249.3000000000006</v>
      </c>
      <c r="G17" s="23">
        <f>Balance_on_income!G17+'Stock-flow'!E17</f>
        <v>11422.5</v>
      </c>
      <c r="H17" s="23">
        <f>Balance_on_income!H17+'Stock-flow'!P17</f>
        <v>-321.39999999999986</v>
      </c>
      <c r="I17" s="23">
        <f>Balance_on_income!I17+'Stock-flow'!AA17</f>
        <v>8069.7000000000007</v>
      </c>
      <c r="J17" s="23">
        <f>Balance_on_income!J17+'Stock-flow'!AL17</f>
        <v>1125.1000000000004</v>
      </c>
      <c r="K17" s="23">
        <f>Balance_on_income!K17+'Stock-flow'!AW17</f>
        <v>2549.1000000000004</v>
      </c>
      <c r="M17" s="49">
        <f>B17/(NFA_in_yen!C16+NFA_in_yen!D16+NFA_in_yen!E16+NFA_in_yen!G16+NFA_in_yen!H16)*100</f>
        <v>9.6619207000978218</v>
      </c>
      <c r="N17" s="6">
        <f>C17/NFA_in_yen!C16*100</f>
        <v>6.1020408163265305</v>
      </c>
      <c r="O17" s="6">
        <f>D17/NFA_in_yen!D16*100</f>
        <v>51.335957785409157</v>
      </c>
      <c r="P17" s="6">
        <f>E17/NFA_in_yen!E16*100</f>
        <v>13.239373974925639</v>
      </c>
      <c r="Q17" s="6">
        <f>F17/NFA_in_yen!G16*100</f>
        <v>1.5867853716349685</v>
      </c>
      <c r="R17" s="6">
        <f>G17/(NFA_in_yen!J16+NFA_in_yen!K16+NFA_in_yen!L16+NFA_in_yen!N16)*100</f>
        <v>4.0007495385434435</v>
      </c>
      <c r="S17" s="6">
        <f>H17/NFA_in_yen!J16*100</f>
        <v>-1.7414390983961847</v>
      </c>
      <c r="T17" s="6">
        <f>I17/NFA_in_yen!K16*100</f>
        <v>11.759125683060111</v>
      </c>
      <c r="U17" s="6">
        <f>J17/NFA_in_yen!L16*100</f>
        <v>1.5783788333660675</v>
      </c>
      <c r="V17" s="6">
        <f>K17/NFA_in_yen!N16*100</f>
        <v>2.0048605540087778</v>
      </c>
      <c r="W17" s="6"/>
      <c r="X17" s="6">
        <f>yield!M17</f>
        <v>-1.3467189030362301</v>
      </c>
      <c r="Y17" s="6"/>
      <c r="Z17" s="49">
        <f t="shared" si="2"/>
        <v>11.158918872970824</v>
      </c>
      <c r="AA17" s="6">
        <f t="shared" si="3"/>
        <v>7.5504429619948965</v>
      </c>
      <c r="AB17" s="6">
        <f t="shared" si="4"/>
        <v>53.401849490099515</v>
      </c>
      <c r="AC17" s="6">
        <f t="shared" si="5"/>
        <v>14.785208069892363</v>
      </c>
      <c r="AD17" s="6">
        <f t="shared" si="6"/>
        <v>2.9735496296245056</v>
      </c>
      <c r="AE17" s="6">
        <f t="shared" si="7"/>
        <v>5.4204668938722556</v>
      </c>
      <c r="AF17" s="6">
        <f t="shared" si="8"/>
        <v>-0.40010853260115109</v>
      </c>
      <c r="AG17" s="6">
        <f t="shared" si="9"/>
        <v>13.28475286413935</v>
      </c>
      <c r="AH17" s="6">
        <f t="shared" si="10"/>
        <v>2.9650283334492267</v>
      </c>
      <c r="AI17" s="6">
        <f t="shared" si="11"/>
        <v>3.3973319688686443</v>
      </c>
      <c r="AJ17" s="6"/>
      <c r="AK17" s="49">
        <f t="shared" si="12"/>
        <v>5.7384519790985689</v>
      </c>
      <c r="AL17" s="6">
        <f t="shared" si="1"/>
        <v>7.9505514945960476</v>
      </c>
      <c r="AM17" s="6">
        <f t="shared" si="1"/>
        <v>40.117096625960166</v>
      </c>
      <c r="AN17" s="6">
        <f t="shared" si="1"/>
        <v>11.820179736443137</v>
      </c>
      <c r="AO17" s="6">
        <f t="shared" si="1"/>
        <v>-0.42378233924413866</v>
      </c>
      <c r="BC17" s="18"/>
      <c r="BD17" s="18"/>
      <c r="BE17" s="18"/>
      <c r="BF17" s="18"/>
      <c r="BG17" s="18"/>
    </row>
    <row r="18" spans="1:59">
      <c r="A18" s="9">
        <v>2010</v>
      </c>
      <c r="B18" s="23">
        <f>Balance_on_income!B18+'Stock-flow'!D18</f>
        <v>-22414.496199999998</v>
      </c>
      <c r="C18" s="23">
        <f>Balance_on_income!C18+'Stock-flow'!O18</f>
        <v>-2100</v>
      </c>
      <c r="D18" s="23">
        <f>Balance_on_income!D18+'Stock-flow'!Z18</f>
        <v>1796.2</v>
      </c>
      <c r="E18" s="23">
        <f>Balance_on_income!E18+'Stock-flow'!AK18</f>
        <v>-6280.4</v>
      </c>
      <c r="F18" s="23">
        <f>Balance_on_income!F18+'Stock-flow'!AV18</f>
        <v>-4590.7999999999993</v>
      </c>
      <c r="G18" s="23">
        <f>Balance_on_income!G18+'Stock-flow'!E18</f>
        <v>-429.09999999999991</v>
      </c>
      <c r="H18" s="23">
        <f>Balance_on_income!H18+'Stock-flow'!P18</f>
        <v>-306.60000000000002</v>
      </c>
      <c r="I18" s="23">
        <f>Balance_on_income!I18+'Stock-flow'!AA18</f>
        <v>2219.4</v>
      </c>
      <c r="J18" s="23">
        <f>Balance_on_income!J18+'Stock-flow'!AL18</f>
        <v>890.70000000000016</v>
      </c>
      <c r="K18" s="23">
        <f>Balance_on_income!K18+'Stock-flow'!AW18</f>
        <v>-3232.6000000000004</v>
      </c>
      <c r="M18" s="49">
        <f>B18/(NFA_in_yen!C17+NFA_in_yen!D17+NFA_in_yen!E17+NFA_in_yen!G17+NFA_in_yen!H17)*100</f>
        <v>-4.0711067883576257</v>
      </c>
      <c r="N18" s="6">
        <f>C18/NFA_in_yen!C17*100</f>
        <v>-3.0787274593168155</v>
      </c>
      <c r="O18" s="6">
        <f>D18/NFA_in_yen!D17*100</f>
        <v>3.2845100298059871</v>
      </c>
      <c r="P18" s="6">
        <f>E18/NFA_in_yen!E17*100</f>
        <v>-3.0295896807556124</v>
      </c>
      <c r="Q18" s="6">
        <f>F18/NFA_in_yen!G17*100</f>
        <v>-3.7142695329250226</v>
      </c>
      <c r="R18" s="6">
        <f>G18/(NFA_in_yen!J17+NFA_in_yen!K17+NFA_in_yen!L17+NFA_in_yen!N17)*100</f>
        <v>-0.15250598864112933</v>
      </c>
      <c r="S18" s="6">
        <f>H18/NFA_in_yen!J17*100</f>
        <v>-1.6640434192672999</v>
      </c>
      <c r="T18" s="6">
        <f>I18/NFA_in_yen!K17*100</f>
        <v>2.9060388624103073</v>
      </c>
      <c r="U18" s="6">
        <f>J18/NFA_in_yen!L17*100</f>
        <v>1.3676985443154599</v>
      </c>
      <c r="V18" s="6">
        <f>K18/NFA_in_yen!N17*100</f>
        <v>-2.6617810531516328</v>
      </c>
      <c r="W18" s="6"/>
      <c r="X18" s="6">
        <f>yield!M18</f>
        <v>-0.71978158351947696</v>
      </c>
      <c r="Y18" s="6"/>
      <c r="Z18" s="49">
        <f t="shared" si="2"/>
        <v>-3.3756223125732232</v>
      </c>
      <c r="AA18" s="6">
        <f t="shared" si="3"/>
        <v>-2.3760482333968658</v>
      </c>
      <c r="AB18" s="6">
        <f t="shared" si="4"/>
        <v>4.0333227275220596</v>
      </c>
      <c r="AC18" s="6">
        <f t="shared" si="5"/>
        <v>-2.3265542059411004</v>
      </c>
      <c r="AD18" s="6">
        <f t="shared" si="6"/>
        <v>-3.0161979870387379</v>
      </c>
      <c r="AE18" s="6">
        <f t="shared" si="7"/>
        <v>0.57138834294121477</v>
      </c>
      <c r="AF18" s="6">
        <f t="shared" si="8"/>
        <v>-0.95110773405699955</v>
      </c>
      <c r="AG18" s="6">
        <f t="shared" si="9"/>
        <v>3.652107644162772</v>
      </c>
      <c r="AH18" s="6">
        <f t="shared" si="10"/>
        <v>2.1026143587617341</v>
      </c>
      <c r="AI18" s="6">
        <f t="shared" si="11"/>
        <v>-1.9560789657869893</v>
      </c>
      <c r="AJ18" s="6"/>
      <c r="AK18" s="49">
        <f t="shared" si="12"/>
        <v>-3.947010655514438</v>
      </c>
      <c r="AL18" s="6">
        <f t="shared" si="1"/>
        <v>-1.4249404993398662</v>
      </c>
      <c r="AM18" s="6">
        <f t="shared" si="1"/>
        <v>0.38121508335928755</v>
      </c>
      <c r="AN18" s="6">
        <f t="shared" si="1"/>
        <v>-4.4291685647028345</v>
      </c>
      <c r="AO18" s="6">
        <f t="shared" si="1"/>
        <v>-1.0601190212517486</v>
      </c>
      <c r="BC18" s="18"/>
      <c r="BD18" s="18"/>
      <c r="BE18" s="18"/>
      <c r="BF18" s="18"/>
      <c r="BG18" s="18"/>
    </row>
    <row r="19" spans="1:59">
      <c r="A19" s="9">
        <v>2011</v>
      </c>
      <c r="B19" s="23">
        <f>Balance_on_income!B19+'Stock-flow'!D19</f>
        <v>1163.0573999999979</v>
      </c>
      <c r="C19" s="23">
        <f>Balance_on_income!C19+'Stock-flow'!O19</f>
        <v>2711.8000000000011</v>
      </c>
      <c r="D19" s="23">
        <f>Balance_on_income!D19+'Stock-flow'!Z19</f>
        <v>-112.39999999999964</v>
      </c>
      <c r="E19" s="23">
        <f>Balance_on_income!E19+'Stock-flow'!AK19</f>
        <v>-2930.6000000000004</v>
      </c>
      <c r="F19" s="23">
        <f>Balance_on_income!F19+'Stock-flow'!AV19</f>
        <v>4097</v>
      </c>
      <c r="G19" s="23">
        <f>Balance_on_income!G19+'Stock-flow'!E19</f>
        <v>-8883.5</v>
      </c>
      <c r="H19" s="23">
        <f>Balance_on_income!H19+'Stock-flow'!P19</f>
        <v>1065.5</v>
      </c>
      <c r="I19" s="23">
        <f>Balance_on_income!I19+'Stock-flow'!AA19</f>
        <v>-13553.3</v>
      </c>
      <c r="J19" s="23">
        <f>Balance_on_income!J19+'Stock-flow'!AL19</f>
        <v>357.29999999999927</v>
      </c>
      <c r="K19" s="23">
        <f>Balance_on_income!K19+'Stock-flow'!AW19</f>
        <v>3247</v>
      </c>
      <c r="M19" s="49">
        <f>B19/(NFA_in_yen!C18+NFA_in_yen!D18+NFA_in_yen!E18+NFA_in_yen!G18+NFA_in_yen!H18)*100</f>
        <v>0.20921045389052842</v>
      </c>
      <c r="N19" s="6">
        <f>C19/NFA_in_yen!C18*100</f>
        <v>4.0061455732667586</v>
      </c>
      <c r="O19" s="6">
        <f>D19/NFA_in_yen!D18*100</f>
        <v>-0.20339473779450551</v>
      </c>
      <c r="P19" s="6">
        <f>E19/NFA_in_yen!E18*100</f>
        <v>-1.3697977040720939</v>
      </c>
      <c r="Q19" s="6">
        <f>F19/NFA_in_yen!G18*100</f>
        <v>3.1588280647648417</v>
      </c>
      <c r="R19" s="6">
        <f>G19/(NFA_in_yen!J18+NFA_in_yen!K18+NFA_in_yen!L18+NFA_in_yen!N18)*100</f>
        <v>-2.9706628856912598</v>
      </c>
      <c r="S19" s="6">
        <f>H19/NFA_in_yen!J18*100</f>
        <v>6.0878756713518456</v>
      </c>
      <c r="T19" s="6">
        <f>I19/NFA_in_yen!K18*100</f>
        <v>-16.828662602282179</v>
      </c>
      <c r="U19" s="6">
        <f>J19/NFA_in_yen!L18*100</f>
        <v>0.49962245154794765</v>
      </c>
      <c r="V19" s="6">
        <f>K19/NFA_in_yen!N18*100</f>
        <v>2.5075682688743361</v>
      </c>
      <c r="W19" s="6"/>
      <c r="X19" s="6">
        <f>yield!M19</f>
        <v>-0.28333333333330502</v>
      </c>
      <c r="Y19" s="6"/>
      <c r="Z19" s="49">
        <f t="shared" si="2"/>
        <v>0.49394329322129948</v>
      </c>
      <c r="AA19" s="6">
        <f t="shared" si="3"/>
        <v>4.3016669629952098</v>
      </c>
      <c r="AB19" s="6">
        <f t="shared" si="4"/>
        <v>8.0165731778847338E-2</v>
      </c>
      <c r="AC19" s="6">
        <f t="shared" si="5"/>
        <v>-1.0895514331326739</v>
      </c>
      <c r="AD19" s="6">
        <f t="shared" si="6"/>
        <v>3.4519419001485696</v>
      </c>
      <c r="AE19" s="6">
        <f t="shared" si="7"/>
        <v>-2.6949652873387464</v>
      </c>
      <c r="AF19" s="6">
        <f t="shared" si="8"/>
        <v>6.3893120555090999</v>
      </c>
      <c r="AG19" s="6">
        <f t="shared" si="9"/>
        <v>-16.592340901503121</v>
      </c>
      <c r="AH19" s="6">
        <f t="shared" si="10"/>
        <v>0.78518046285935839</v>
      </c>
      <c r="AI19" s="6">
        <f t="shared" si="11"/>
        <v>2.798831625145537</v>
      </c>
      <c r="AJ19" s="6"/>
      <c r="AK19" s="49">
        <f t="shared" si="12"/>
        <v>3.1889085805600459</v>
      </c>
      <c r="AL19" s="6">
        <f t="shared" si="1"/>
        <v>-2.0876450925138901</v>
      </c>
      <c r="AM19" s="6">
        <f t="shared" si="1"/>
        <v>16.672506633281969</v>
      </c>
      <c r="AN19" s="6">
        <f t="shared" si="1"/>
        <v>-1.8747318959920323</v>
      </c>
      <c r="AO19" s="6">
        <f t="shared" si="1"/>
        <v>0.65311027500303265</v>
      </c>
      <c r="BC19" s="18"/>
      <c r="BD19" s="18"/>
      <c r="BE19" s="18"/>
      <c r="BF19" s="18"/>
      <c r="BG19" s="18"/>
    </row>
    <row r="20" spans="1:59">
      <c r="A20" s="9">
        <v>2012</v>
      </c>
      <c r="B20" s="23">
        <f>Balance_on_income!B20+'Stock-flow'!D20</f>
        <v>70512.808099999995</v>
      </c>
      <c r="C20" s="23">
        <f>Balance_on_income!C20+'Stock-flow'!O20</f>
        <v>11179.1</v>
      </c>
      <c r="D20" s="23">
        <f>Balance_on_income!D20+'Stock-flow'!Z20</f>
        <v>14126</v>
      </c>
      <c r="E20" s="23">
        <f>Balance_on_income!E20+'Stock-flow'!AK20</f>
        <v>28773.7</v>
      </c>
      <c r="F20" s="23">
        <f>Balance_on_income!F20+'Stock-flow'!AV20</f>
        <v>4435.5</v>
      </c>
      <c r="G20" s="23">
        <f>Balance_on_income!G20+'Stock-flow'!E20</f>
        <v>30564.199999999997</v>
      </c>
      <c r="H20" s="23">
        <f>Balance_on_income!H20+'Stock-flow'!P20</f>
        <v>1341.4</v>
      </c>
      <c r="I20" s="23">
        <f>Balance_on_income!I20+'Stock-flow'!AA20</f>
        <v>16594.5</v>
      </c>
      <c r="J20" s="23">
        <f>Balance_on_income!J20+'Stock-flow'!AL20</f>
        <v>366.59999999999968</v>
      </c>
      <c r="K20" s="23">
        <f>Balance_on_income!K20+'Stock-flow'!AW20</f>
        <v>12261.7</v>
      </c>
      <c r="M20" s="49">
        <f>B20/(NFA_in_yen!C19+NFA_in_yen!D19+NFA_in_yen!E19+NFA_in_yen!G19+NFA_in_yen!H19)*100</f>
        <v>12.2137746526202</v>
      </c>
      <c r="N20" s="6">
        <f>C20/NFA_in_yen!C19*100</f>
        <v>15.048122871488376</v>
      </c>
      <c r="O20" s="6">
        <f>D20/NFA_in_yen!D19*100</f>
        <v>27.296618357487922</v>
      </c>
      <c r="P20" s="6">
        <f>E20/NFA_in_yen!E19*100</f>
        <v>13.664412510566356</v>
      </c>
      <c r="Q20" s="6">
        <f>F20/NFA_in_yen!G19*100</f>
        <v>3.1638752567906874</v>
      </c>
      <c r="R20" s="6">
        <f>G20/(NFA_in_yen!J19+NFA_in_yen!K19+NFA_in_yen!L19+NFA_in_yen!N19)*100</f>
        <v>9.8454134602066095</v>
      </c>
      <c r="S20" s="6">
        <f>H20/NFA_in_yen!J19*100</f>
        <v>7.6441759744700262</v>
      </c>
      <c r="T20" s="6">
        <f>I20/NFA_in_yen!K19*100</f>
        <v>25.203900305280904</v>
      </c>
      <c r="U20" s="6">
        <f>J20/NFA_in_yen!L19*100</f>
        <v>0.40004801449164623</v>
      </c>
      <c r="V20" s="6">
        <f>K20/NFA_in_yen!N19*100</f>
        <v>9.0550390287490874</v>
      </c>
      <c r="W20" s="6"/>
      <c r="X20" s="6">
        <f>yield!M20</f>
        <v>-3.3428046130775199E-2</v>
      </c>
      <c r="Y20" s="6"/>
      <c r="Z20" s="49">
        <f t="shared" si="2"/>
        <v>12.25129806832086</v>
      </c>
      <c r="AA20" s="6">
        <f t="shared" si="3"/>
        <v>15.086594071244864</v>
      </c>
      <c r="AB20" s="6">
        <f t="shared" si="4"/>
        <v>27.339185359112307</v>
      </c>
      <c r="AC20" s="6">
        <f t="shared" si="5"/>
        <v>13.702421008312825</v>
      </c>
      <c r="AD20" s="6">
        <f t="shared" si="6"/>
        <v>3.1983724563416027</v>
      </c>
      <c r="AE20" s="6">
        <f t="shared" si="7"/>
        <v>9.8821449142980633</v>
      </c>
      <c r="AF20" s="6">
        <f t="shared" si="8"/>
        <v>7.6801713518232173</v>
      </c>
      <c r="AG20" s="6">
        <f t="shared" si="9"/>
        <v>25.245767518223737</v>
      </c>
      <c r="AH20" s="6">
        <f t="shared" si="10"/>
        <v>0.43362101165422828</v>
      </c>
      <c r="AI20" s="6">
        <f t="shared" si="11"/>
        <v>9.0915061877622882</v>
      </c>
      <c r="AJ20" s="6"/>
      <c r="AK20" s="49">
        <f t="shared" si="12"/>
        <v>2.369153154022797</v>
      </c>
      <c r="AL20" s="6">
        <f t="shared" ref="AL20" si="13">AA20-AF20</f>
        <v>7.4064227194216468</v>
      </c>
      <c r="AM20" s="6">
        <f t="shared" ref="AM20" si="14">AB20-AG20</f>
        <v>2.09341784088857</v>
      </c>
      <c r="AN20" s="6">
        <f t="shared" ref="AN20" si="15">AC20-AH20</f>
        <v>13.268799996658597</v>
      </c>
      <c r="AO20" s="6">
        <f t="shared" ref="AO20" si="16">AD20-AI20</f>
        <v>-5.8931337314206855</v>
      </c>
      <c r="BC20" s="18"/>
      <c r="BD20" s="18"/>
      <c r="BE20" s="18"/>
      <c r="BF20" s="18"/>
      <c r="BG20" s="18"/>
    </row>
    <row r="21" spans="1:59">
      <c r="A21" s="9">
        <v>2013</v>
      </c>
      <c r="B21" s="23">
        <f>Balance_on_income!B21+'Stock-flow'!D21</f>
        <v>126369.42179999998</v>
      </c>
      <c r="C21" s="23">
        <f>Balance_on_income!C21+'Stock-flow'!O21</f>
        <v>21323.1</v>
      </c>
      <c r="D21" s="23">
        <f>Balance_on_income!D21+'Stock-flow'!Z21</f>
        <v>27168.400000000001</v>
      </c>
      <c r="E21" s="23">
        <f>Balance_on_income!E21+'Stock-flow'!AK21</f>
        <v>47846.3</v>
      </c>
      <c r="F21" s="23">
        <f>Balance_on_income!F21+'Stock-flow'!AV21</f>
        <v>9816.9999999999982</v>
      </c>
      <c r="G21" s="23">
        <f>Balance_on_income!G21+'Stock-flow'!E21</f>
        <v>74270</v>
      </c>
      <c r="H21" s="23">
        <f>Balance_on_income!H21+'Stock-flow'!P21</f>
        <v>1214.9000000000001</v>
      </c>
      <c r="I21" s="23">
        <f>Balance_on_income!I21+'Stock-flow'!AA21</f>
        <v>52920.3</v>
      </c>
      <c r="J21" s="23">
        <f>Balance_on_income!J21+'Stock-flow'!AL21</f>
        <v>3346.8999999999996</v>
      </c>
      <c r="K21" s="23">
        <f>Balance_on_income!K21+'Stock-flow'!AW21</f>
        <v>16787.900000000001</v>
      </c>
      <c r="M21" s="49">
        <f>B21/(NFA_in_yen!C20+NFA_in_yen!D20+NFA_in_yen!E20+NFA_in_yen!G20+NFA_in_yen!H20)*100</f>
        <v>19.226116997322297</v>
      </c>
      <c r="N21" s="6">
        <f>C21/NFA_in_yen!C20*100</f>
        <v>23.741663233607603</v>
      </c>
      <c r="O21" s="6">
        <f>D21/NFA_in_yen!D20*100</f>
        <v>45.680369903320731</v>
      </c>
      <c r="P21" s="6">
        <f>E21/NFA_in_yen!E20*100</f>
        <v>19.478458049886623</v>
      </c>
      <c r="Q21" s="6">
        <f>F21/NFA_in_yen!G20*100</f>
        <v>6.4209142460968911</v>
      </c>
      <c r="R21" s="6">
        <f>G21/(NFA_in_yen!J20+NFA_in_yen!K20+NFA_in_yen!L20+NFA_in_yen!N20)*100</f>
        <v>20.615552014922471</v>
      </c>
      <c r="S21" s="6">
        <f>H21/NFA_in_yen!J20*100</f>
        <v>6.8222147349505855</v>
      </c>
      <c r="T21" s="6">
        <f>I21/NFA_in_yen!K20*100</f>
        <v>63.335128536550343</v>
      </c>
      <c r="U21" s="6">
        <f>J21/NFA_in_yen!L20*100</f>
        <v>3.4522630688616571</v>
      </c>
      <c r="V21" s="6">
        <f>K21/NFA_in_yen!N20*100</f>
        <v>10.366100648348256</v>
      </c>
      <c r="W21" s="6"/>
      <c r="X21" s="6">
        <f>yield!M21</f>
        <v>0.35947166025784699</v>
      </c>
      <c r="Y21" s="6"/>
      <c r="Z21" s="49">
        <f t="shared" si="2"/>
        <v>18.799068015157339</v>
      </c>
      <c r="AA21" s="6">
        <f t="shared" si="3"/>
        <v>23.298440283249366</v>
      </c>
      <c r="AB21" s="6">
        <f t="shared" si="4"/>
        <v>45.158565996127976</v>
      </c>
      <c r="AC21" s="6">
        <f t="shared" si="5"/>
        <v>19.050505222218938</v>
      </c>
      <c r="AD21" s="6">
        <f t="shared" si="6"/>
        <v>6.0397314628743315</v>
      </c>
      <c r="AE21" s="6">
        <f t="shared" si="7"/>
        <v>20.183526297584109</v>
      </c>
      <c r="AF21" s="6">
        <f t="shared" si="8"/>
        <v>6.4395945572240265</v>
      </c>
      <c r="AG21" s="6">
        <f t="shared" si="9"/>
        <v>62.750088092811993</v>
      </c>
      <c r="AH21" s="6">
        <f t="shared" si="10"/>
        <v>3.0817135218424552</v>
      </c>
      <c r="AI21" s="6">
        <f t="shared" si="11"/>
        <v>9.9707868351134543</v>
      </c>
      <c r="AJ21" s="6"/>
      <c r="AK21" s="49">
        <f t="shared" ref="AK21:AK22" si="17">Z21-AE21</f>
        <v>-1.3844582824267704</v>
      </c>
      <c r="AL21" s="6">
        <f t="shared" ref="AL21:AL22" si="18">AA21-AF21</f>
        <v>16.85884572602534</v>
      </c>
      <c r="AM21" s="6">
        <f t="shared" ref="AM21:AM22" si="19">AB21-AG21</f>
        <v>-17.591522096684017</v>
      </c>
      <c r="AN21" s="6">
        <f t="shared" ref="AN21:AN22" si="20">AC21-AH21</f>
        <v>15.968791700376482</v>
      </c>
      <c r="AO21" s="6">
        <f t="shared" ref="AO21:AO22" si="21">AD21-AI21</f>
        <v>-3.9310553722391228</v>
      </c>
      <c r="BC21" s="18"/>
      <c r="BD21" s="18"/>
      <c r="BE21" s="18"/>
      <c r="BF21" s="18"/>
      <c r="BG21" s="18"/>
    </row>
    <row r="22" spans="1:59">
      <c r="A22" s="9">
        <v>2014</v>
      </c>
      <c r="B22" s="23">
        <f>Balance_on_income!B22+'Stock-flow'!D22</f>
        <v>86787.713298418967</v>
      </c>
      <c r="C22" s="23">
        <f>Balance_on_income!C22+'Stock-flow'!O22</f>
        <v>20171.753491184994</v>
      </c>
      <c r="D22" s="23">
        <f>Balance_on_income!D22+'Stock-flow'!Z22</f>
        <v>16578.656652023004</v>
      </c>
      <c r="E22" s="23">
        <f>Balance_on_income!E22+'Stock-flow'!AK22</f>
        <v>35235.594655514986</v>
      </c>
      <c r="F22" s="23">
        <f>Balance_on_income!F22+'Stock-flow'!AV22</f>
        <v>-1859.1502003040046</v>
      </c>
      <c r="G22" s="23">
        <f>Balance_on_income!G22+'Stock-flow'!E22</f>
        <v>26888.839304865596</v>
      </c>
      <c r="H22" s="23">
        <f>Balance_on_income!H22+'Stock-flow'!P22</f>
        <v>4592.455285289001</v>
      </c>
      <c r="I22" s="23">
        <f>Balance_on_income!I22+'Stock-flow'!AA22</f>
        <v>15913.799198380008</v>
      </c>
      <c r="J22" s="23">
        <f>Balance_on_income!J22+'Stock-flow'!AL22</f>
        <v>4376.4311293645987</v>
      </c>
      <c r="K22" s="23">
        <f>Balance_on_income!K22+'Stock-flow'!AW22</f>
        <v>2006.1536918319864</v>
      </c>
      <c r="M22" s="49">
        <f>B22/(NFA_in_yen!C22+NFA_in_yen!D22+NFA_in_yen!E22+NFA_in_yen!G22+NFA_in_yen!H22)*100</f>
        <v>10.993039375211911</v>
      </c>
      <c r="N22" s="6">
        <f>C22/NFA_in_yen!C22*100</f>
        <v>16.908179537585006</v>
      </c>
      <c r="O22" s="6">
        <f>D22/NFA_in_yen!D22*100</f>
        <v>13.134267985099187</v>
      </c>
      <c r="P22" s="6">
        <f>E22/NFA_in_yen!E22*100</f>
        <v>14.992026024998797</v>
      </c>
      <c r="Q22" s="6">
        <f>F22/NFA_in_yen!G22*100</f>
        <v>-1.0599829459619516</v>
      </c>
      <c r="R22" s="6">
        <f>G22/(NFA_in_yen!J22+NFA_in_yen!K22+NFA_in_yen!L22+NFA_in_yen!N22)*100</f>
        <v>5.8037871906336687</v>
      </c>
      <c r="S22" s="6">
        <f>H22/NFA_in_yen!J22*100</f>
        <v>23.489564636070067</v>
      </c>
      <c r="T22" s="6">
        <f>I22/NFA_in_yen!K22*100</f>
        <v>10.447397088577887</v>
      </c>
      <c r="U22" s="6">
        <f>J22/NFA_in_yen!L22*100</f>
        <v>4.3902442042864092</v>
      </c>
      <c r="V22" s="6">
        <f>K22/NFA_in_yen!N22*100</f>
        <v>1.0462959504823233</v>
      </c>
      <c r="X22" s="5">
        <v>2.7405247813404201</v>
      </c>
      <c r="Z22" s="49">
        <f t="shared" si="2"/>
        <v>8.0323850899487681</v>
      </c>
      <c r="AA22" s="6">
        <f t="shared" si="3"/>
        <v>13.789743420521926</v>
      </c>
      <c r="AB22" s="6">
        <f t="shared" si="4"/>
        <v>10.1164980672227</v>
      </c>
      <c r="AC22" s="6">
        <f t="shared" si="5"/>
        <v>11.924701834775409</v>
      </c>
      <c r="AD22" s="6">
        <f t="shared" si="6"/>
        <v>-3.6991320955298557</v>
      </c>
      <c r="AE22" s="6">
        <f t="shared" si="7"/>
        <v>2.9815522315198351</v>
      </c>
      <c r="AF22" s="6">
        <f t="shared" si="8"/>
        <v>20.195575113996366</v>
      </c>
      <c r="AG22" s="6">
        <f t="shared" si="9"/>
        <v>7.5012973932533367</v>
      </c>
      <c r="AH22" s="6">
        <f t="shared" si="10"/>
        <v>1.6057144213123875</v>
      </c>
      <c r="AI22" s="6">
        <f t="shared" si="11"/>
        <v>-1.6490365748704106</v>
      </c>
      <c r="AK22" s="49">
        <f t="shared" si="17"/>
        <v>5.050832858428933</v>
      </c>
      <c r="AL22" s="6">
        <f t="shared" si="18"/>
        <v>-6.4058316934744397</v>
      </c>
      <c r="AM22" s="6">
        <f t="shared" si="19"/>
        <v>2.6152006739693636</v>
      </c>
      <c r="AN22" s="6">
        <f t="shared" si="20"/>
        <v>10.31898741346302</v>
      </c>
      <c r="AO22" s="6">
        <f t="shared" si="21"/>
        <v>-2.0500955206594451</v>
      </c>
    </row>
    <row r="23" spans="1:59">
      <c r="B23" s="23"/>
      <c r="C23" s="23"/>
      <c r="X23" s="5"/>
      <c r="Z23" s="43"/>
      <c r="AK23" s="43"/>
    </row>
    <row r="24" spans="1:59">
      <c r="A24" s="9" t="s">
        <v>373</v>
      </c>
      <c r="Z24" s="49">
        <f>AVERAGE(Z4:Z22)</f>
        <v>4.3735067128067593</v>
      </c>
      <c r="AA24" s="49">
        <f t="shared" ref="AA24:AI24" si="22">AVERAGE(AA4:AA22)</f>
        <v>4.819787330965025</v>
      </c>
      <c r="AB24" s="49">
        <f t="shared" si="22"/>
        <v>10.850046006093303</v>
      </c>
      <c r="AC24" s="49">
        <f t="shared" si="22"/>
        <v>6.1572182308118597</v>
      </c>
      <c r="AD24" s="49">
        <f t="shared" si="22"/>
        <v>1.895197686991144</v>
      </c>
      <c r="AE24" s="49">
        <f t="shared" si="22"/>
        <v>3.1124577276518051</v>
      </c>
      <c r="AF24" s="49">
        <f t="shared" si="22"/>
        <v>9.7213058277052227</v>
      </c>
      <c r="AG24" s="49">
        <f t="shared" si="22"/>
        <v>8.7318835147888123</v>
      </c>
      <c r="AH24" s="49">
        <f t="shared" si="22"/>
        <v>0.44517672014700693</v>
      </c>
      <c r="AI24" s="49">
        <f t="shared" si="22"/>
        <v>3.1087840360771373</v>
      </c>
      <c r="AJ24" s="6"/>
      <c r="AK24" s="49">
        <f>AVERAGE(AK4:AK22)</f>
        <v>1.2610489851549531</v>
      </c>
      <c r="AL24" s="6">
        <f>AVERAGE(AL4:AL22)</f>
        <v>-4.9015184967401986</v>
      </c>
      <c r="AM24" s="6">
        <f>AVERAGE(AM4:AM22)</f>
        <v>2.118162491304493</v>
      </c>
      <c r="AN24" s="6">
        <f>AVERAGE(AN4:AN22)</f>
        <v>5.7120415106648537</v>
      </c>
      <c r="AO24" s="6">
        <f>AVERAGE(AO4:AO22)</f>
        <v>-1.2135863490859933</v>
      </c>
    </row>
  </sheetData>
  <phoneticPr fontId="3"/>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P39"/>
  <sheetViews>
    <sheetView workbookViewId="0">
      <pane xSplit="1" ySplit="3" topLeftCell="BC4" activePane="bottomRight" state="frozen"/>
      <selection pane="topRight" activeCell="B1" sqref="B1"/>
      <selection pane="bottomLeft" activeCell="A4" sqref="A4"/>
      <selection pane="bottomRight" activeCell="HL20" sqref="HL20"/>
    </sheetView>
  </sheetViews>
  <sheetFormatPr baseColWidth="12" defaultRowHeight="18" x14ac:dyDescent="0"/>
  <cols>
    <col min="7" max="11" width="12.83203125" style="9"/>
    <col min="81" max="97" width="12.83203125" style="18"/>
    <col min="99" max="108" width="12.83203125" style="20"/>
    <col min="120" max="125" width="12.83203125" style="18"/>
    <col min="137" max="147" width="12.83203125" style="18"/>
    <col min="149" max="154" width="12.83203125" style="18"/>
    <col min="178" max="182" width="12.83203125" style="18"/>
  </cols>
  <sheetData>
    <row r="1" spans="1:224" s="9" customFormat="1" ht="15">
      <c r="A1" s="9" t="s">
        <v>196</v>
      </c>
      <c r="BP1" s="50"/>
      <c r="BR1" s="9" t="s">
        <v>331</v>
      </c>
      <c r="CC1" s="19"/>
      <c r="CD1" s="19"/>
      <c r="CE1" s="19"/>
      <c r="CF1" s="19"/>
      <c r="CG1" s="19"/>
      <c r="CH1" s="19"/>
      <c r="CI1" s="19"/>
      <c r="CJ1" s="19"/>
      <c r="CK1" s="19"/>
      <c r="CL1" s="19"/>
      <c r="CM1" s="19"/>
      <c r="CN1" s="19"/>
      <c r="CO1" s="19"/>
      <c r="CP1" s="19"/>
      <c r="CQ1" s="19"/>
      <c r="CR1" s="19"/>
      <c r="CS1" s="19"/>
      <c r="CU1" s="21" t="s">
        <v>198</v>
      </c>
      <c r="CV1" s="21"/>
      <c r="CW1" s="21"/>
      <c r="CX1" s="21"/>
      <c r="CY1" s="21"/>
      <c r="CZ1" s="21"/>
      <c r="DA1" s="21"/>
      <c r="DB1" s="21"/>
      <c r="DC1" s="21"/>
      <c r="DD1" s="21"/>
      <c r="DP1" s="19"/>
      <c r="DQ1" s="19"/>
      <c r="DR1" s="19"/>
      <c r="DS1" s="19"/>
      <c r="DT1" s="19"/>
      <c r="DU1" s="19"/>
      <c r="DV1" s="9" t="s">
        <v>355</v>
      </c>
      <c r="EG1" s="19"/>
      <c r="EH1" s="19"/>
      <c r="EI1" s="19"/>
      <c r="EJ1" s="19"/>
      <c r="EK1" s="19"/>
      <c r="EL1" s="19"/>
      <c r="EM1" s="19"/>
      <c r="EN1" s="19"/>
      <c r="EO1" s="19"/>
      <c r="EP1" s="19"/>
      <c r="EQ1" s="19"/>
      <c r="ES1" s="19"/>
      <c r="ET1" s="19"/>
      <c r="EU1" s="19"/>
      <c r="EV1" s="19"/>
      <c r="EW1" s="19"/>
      <c r="EX1" s="19"/>
      <c r="EY1" s="9" t="s">
        <v>157</v>
      </c>
      <c r="FV1" s="19"/>
      <c r="FW1" s="19"/>
      <c r="FX1" s="19"/>
      <c r="FY1" s="19"/>
      <c r="FZ1" s="19"/>
      <c r="GB1" s="9" t="s">
        <v>263</v>
      </c>
      <c r="GY1" s="19"/>
      <c r="GZ1" s="19"/>
      <c r="HA1" s="19"/>
      <c r="HB1" s="19"/>
      <c r="HC1" s="19"/>
      <c r="HF1" s="9" t="s">
        <v>199</v>
      </c>
    </row>
    <row r="2" spans="1:224" s="9" customFormat="1" ht="15">
      <c r="B2" s="9" t="s">
        <v>31</v>
      </c>
      <c r="G2" s="9" t="s">
        <v>32</v>
      </c>
      <c r="L2" s="9" t="s">
        <v>33</v>
      </c>
      <c r="Q2" s="9" t="s">
        <v>34</v>
      </c>
      <c r="V2" s="9" t="s">
        <v>35</v>
      </c>
      <c r="AA2" s="9" t="s">
        <v>36</v>
      </c>
      <c r="AF2" s="9" t="s">
        <v>37</v>
      </c>
      <c r="AK2" s="9" t="s">
        <v>38</v>
      </c>
      <c r="AP2" s="9" t="s">
        <v>39</v>
      </c>
      <c r="AU2" s="9" t="s">
        <v>40</v>
      </c>
      <c r="AZ2" s="9" t="s">
        <v>41</v>
      </c>
      <c r="BE2" s="9" t="s">
        <v>42</v>
      </c>
      <c r="BJ2" s="9" t="s">
        <v>43</v>
      </c>
      <c r="BP2" s="50"/>
      <c r="CC2" s="19"/>
      <c r="CD2" s="19"/>
      <c r="CE2" s="19"/>
      <c r="CF2" s="19"/>
      <c r="CG2" s="19"/>
      <c r="CH2" s="19"/>
      <c r="CI2" s="19"/>
      <c r="CJ2" s="19"/>
      <c r="CK2" s="19"/>
      <c r="CL2" s="19"/>
      <c r="CM2" s="19"/>
      <c r="CN2" s="19"/>
      <c r="CO2" s="19" t="s">
        <v>354</v>
      </c>
      <c r="CP2" s="19"/>
      <c r="CQ2" s="19"/>
      <c r="CR2" s="19"/>
      <c r="CS2" s="19"/>
      <c r="CU2" s="21"/>
      <c r="CV2" s="21"/>
      <c r="CW2" s="21"/>
      <c r="CX2" s="21"/>
      <c r="CY2" s="21"/>
      <c r="CZ2" s="21"/>
      <c r="DA2" s="21"/>
      <c r="DB2" s="21"/>
      <c r="DC2" s="21"/>
      <c r="DD2" s="21"/>
      <c r="DP2" s="19" t="s">
        <v>276</v>
      </c>
      <c r="DQ2" s="19"/>
      <c r="DR2" s="19"/>
      <c r="DS2" s="19"/>
      <c r="DT2" s="19"/>
      <c r="DU2" s="19"/>
      <c r="DV2" s="9" t="s">
        <v>44</v>
      </c>
      <c r="EG2" s="19"/>
      <c r="EH2" s="19"/>
      <c r="EI2" s="19"/>
      <c r="EJ2" s="19"/>
      <c r="EK2" s="19"/>
      <c r="EL2" s="19"/>
      <c r="EM2" s="19"/>
      <c r="EN2" s="19"/>
      <c r="EO2" s="19"/>
      <c r="EP2" s="19"/>
      <c r="EQ2" s="19"/>
      <c r="ES2" s="19" t="s">
        <v>357</v>
      </c>
      <c r="ET2" s="19"/>
      <c r="EU2" s="19"/>
      <c r="EV2" s="19"/>
      <c r="EW2" s="19"/>
      <c r="EX2" s="19"/>
      <c r="FV2" s="19" t="s">
        <v>262</v>
      </c>
      <c r="FW2" s="19"/>
      <c r="FX2" s="19"/>
      <c r="FY2" s="19"/>
      <c r="FZ2" s="19"/>
      <c r="GY2" s="19" t="s">
        <v>264</v>
      </c>
      <c r="GZ2" s="19"/>
      <c r="HA2" s="19"/>
      <c r="HB2" s="19"/>
      <c r="HC2" s="19"/>
      <c r="HI2" s="9" t="s">
        <v>166</v>
      </c>
    </row>
    <row r="3" spans="1:224" s="7" customFormat="1" ht="90">
      <c r="B3" s="7" t="s">
        <v>45</v>
      </c>
      <c r="C3" s="7" t="s">
        <v>46</v>
      </c>
      <c r="D3" s="7" t="s">
        <v>47</v>
      </c>
      <c r="E3" s="7" t="s">
        <v>48</v>
      </c>
      <c r="F3" s="7" t="s">
        <v>49</v>
      </c>
      <c r="G3" s="7" t="s">
        <v>50</v>
      </c>
      <c r="H3" s="7" t="s">
        <v>51</v>
      </c>
      <c r="I3" s="7" t="s">
        <v>52</v>
      </c>
      <c r="J3" s="7" t="s">
        <v>53</v>
      </c>
      <c r="K3" s="7" t="s">
        <v>54</v>
      </c>
      <c r="L3" s="7" t="s">
        <v>55</v>
      </c>
      <c r="M3" s="7" t="s">
        <v>56</v>
      </c>
      <c r="N3" s="7" t="s">
        <v>52</v>
      </c>
      <c r="O3" s="7" t="s">
        <v>53</v>
      </c>
      <c r="P3" s="7" t="s">
        <v>54</v>
      </c>
      <c r="Q3" s="51" t="s">
        <v>57</v>
      </c>
      <c r="R3" s="51" t="s">
        <v>58</v>
      </c>
      <c r="S3" s="51" t="s">
        <v>59</v>
      </c>
      <c r="T3" s="51" t="s">
        <v>60</v>
      </c>
      <c r="U3" s="51" t="s">
        <v>61</v>
      </c>
      <c r="V3" s="51" t="s">
        <v>57</v>
      </c>
      <c r="W3" s="51" t="s">
        <v>58</v>
      </c>
      <c r="X3" s="51" t="s">
        <v>59</v>
      </c>
      <c r="Y3" s="51" t="s">
        <v>60</v>
      </c>
      <c r="Z3" s="51" t="s">
        <v>61</v>
      </c>
      <c r="AA3" s="51" t="s">
        <v>57</v>
      </c>
      <c r="AB3" s="51" t="s">
        <v>58</v>
      </c>
      <c r="AC3" s="51" t="s">
        <v>59</v>
      </c>
      <c r="AD3" s="51" t="s">
        <v>60</v>
      </c>
      <c r="AE3" s="51" t="s">
        <v>61</v>
      </c>
      <c r="AF3" s="51" t="s">
        <v>57</v>
      </c>
      <c r="AG3" s="51" t="s">
        <v>164</v>
      </c>
      <c r="AH3" s="51" t="s">
        <v>59</v>
      </c>
      <c r="AI3" s="51" t="s">
        <v>60</v>
      </c>
      <c r="AJ3" s="51" t="s">
        <v>61</v>
      </c>
      <c r="AK3" s="51" t="s">
        <v>57</v>
      </c>
      <c r="AL3" s="51" t="s">
        <v>58</v>
      </c>
      <c r="AM3" s="51" t="s">
        <v>59</v>
      </c>
      <c r="AN3" s="51" t="s">
        <v>60</v>
      </c>
      <c r="AO3" s="51" t="s">
        <v>61</v>
      </c>
      <c r="AP3" s="51" t="s">
        <v>57</v>
      </c>
      <c r="AQ3" s="51" t="s">
        <v>58</v>
      </c>
      <c r="AR3" s="51" t="s">
        <v>59</v>
      </c>
      <c r="AS3" s="51" t="s">
        <v>60</v>
      </c>
      <c r="AT3" s="51" t="s">
        <v>61</v>
      </c>
      <c r="AU3" s="51" t="s">
        <v>57</v>
      </c>
      <c r="AV3" s="51" t="s">
        <v>58</v>
      </c>
      <c r="AW3" s="51" t="s">
        <v>59</v>
      </c>
      <c r="AX3" s="51" t="s">
        <v>60</v>
      </c>
      <c r="AY3" s="51" t="s">
        <v>61</v>
      </c>
      <c r="AZ3" s="51" t="s">
        <v>57</v>
      </c>
      <c r="BA3" s="51" t="s">
        <v>58</v>
      </c>
      <c r="BB3" s="51" t="s">
        <v>59</v>
      </c>
      <c r="BC3" s="51" t="s">
        <v>60</v>
      </c>
      <c r="BD3" s="51" t="s">
        <v>61</v>
      </c>
      <c r="BE3" s="51" t="s">
        <v>57</v>
      </c>
      <c r="BF3" s="51" t="s">
        <v>58</v>
      </c>
      <c r="BG3" s="51" t="s">
        <v>59</v>
      </c>
      <c r="BH3" s="51" t="s">
        <v>60</v>
      </c>
      <c r="BI3" s="51" t="s">
        <v>61</v>
      </c>
      <c r="BJ3" s="51" t="s">
        <v>57</v>
      </c>
      <c r="BK3" s="51" t="s">
        <v>58</v>
      </c>
      <c r="BL3" s="51" t="s">
        <v>59</v>
      </c>
      <c r="BM3" s="51" t="s">
        <v>60</v>
      </c>
      <c r="BN3" s="51" t="s">
        <v>61</v>
      </c>
      <c r="BP3" s="52" t="s">
        <v>18</v>
      </c>
      <c r="BR3" s="7" t="s">
        <v>332</v>
      </c>
      <c r="BS3" s="7" t="s">
        <v>333</v>
      </c>
      <c r="BT3" s="7" t="s">
        <v>334</v>
      </c>
      <c r="BU3" s="7" t="s">
        <v>335</v>
      </c>
      <c r="BV3" s="7" t="s">
        <v>336</v>
      </c>
      <c r="BW3" s="7" t="s">
        <v>337</v>
      </c>
      <c r="BX3" s="7" t="s">
        <v>338</v>
      </c>
      <c r="BY3" s="7" t="s">
        <v>339</v>
      </c>
      <c r="BZ3" s="7" t="s">
        <v>340</v>
      </c>
      <c r="CA3" s="7" t="s">
        <v>341</v>
      </c>
      <c r="CB3" s="7" t="s">
        <v>342</v>
      </c>
      <c r="CC3" s="53" t="s">
        <v>343</v>
      </c>
      <c r="CD3" s="53" t="s">
        <v>344</v>
      </c>
      <c r="CE3" s="53" t="s">
        <v>345</v>
      </c>
      <c r="CF3" s="53" t="s">
        <v>346</v>
      </c>
      <c r="CG3" s="53" t="s">
        <v>347</v>
      </c>
      <c r="CH3" s="53" t="s">
        <v>348</v>
      </c>
      <c r="CI3" s="53" t="s">
        <v>349</v>
      </c>
      <c r="CJ3" s="53" t="s">
        <v>350</v>
      </c>
      <c r="CK3" s="53" t="s">
        <v>351</v>
      </c>
      <c r="CL3" s="53" t="s">
        <v>352</v>
      </c>
      <c r="CM3" s="53" t="s">
        <v>353</v>
      </c>
      <c r="CN3" s="53"/>
      <c r="CO3" s="53" t="s">
        <v>62</v>
      </c>
      <c r="CP3" s="53" t="s">
        <v>63</v>
      </c>
      <c r="CQ3" s="53" t="s">
        <v>64</v>
      </c>
      <c r="CR3" s="53" t="s">
        <v>65</v>
      </c>
      <c r="CS3" s="53" t="s">
        <v>66</v>
      </c>
      <c r="CU3" s="54" t="s">
        <v>67</v>
      </c>
      <c r="CV3" s="54" t="s">
        <v>69</v>
      </c>
      <c r="CW3" s="54" t="s">
        <v>71</v>
      </c>
      <c r="CX3" s="54" t="s">
        <v>73</v>
      </c>
      <c r="CY3" s="54" t="s">
        <v>75</v>
      </c>
      <c r="CZ3" s="54" t="s">
        <v>68</v>
      </c>
      <c r="DA3" s="54" t="s">
        <v>70</v>
      </c>
      <c r="DB3" s="54" t="s">
        <v>72</v>
      </c>
      <c r="DC3" s="54" t="s">
        <v>74</v>
      </c>
      <c r="DD3" s="54" t="s">
        <v>76</v>
      </c>
      <c r="DE3" s="53" t="s">
        <v>239</v>
      </c>
      <c r="DF3" s="53" t="s">
        <v>240</v>
      </c>
      <c r="DG3" s="53" t="s">
        <v>241</v>
      </c>
      <c r="DH3" s="53" t="s">
        <v>242</v>
      </c>
      <c r="DI3" s="53" t="s">
        <v>243</v>
      </c>
      <c r="DJ3" s="53" t="s">
        <v>244</v>
      </c>
      <c r="DK3" s="53" t="s">
        <v>245</v>
      </c>
      <c r="DL3" s="53" t="s">
        <v>246</v>
      </c>
      <c r="DM3" s="53" t="s">
        <v>247</v>
      </c>
      <c r="DN3" s="53" t="s">
        <v>248</v>
      </c>
      <c r="DP3" s="53" t="s">
        <v>62</v>
      </c>
      <c r="DQ3" s="53" t="s">
        <v>63</v>
      </c>
      <c r="DR3" s="53" t="s">
        <v>64</v>
      </c>
      <c r="DS3" s="53" t="s">
        <v>65</v>
      </c>
      <c r="DT3" s="53" t="s">
        <v>66</v>
      </c>
      <c r="DU3" s="53"/>
      <c r="DV3" s="7" t="s">
        <v>356</v>
      </c>
      <c r="DW3" s="7" t="s">
        <v>333</v>
      </c>
      <c r="DX3" s="7" t="s">
        <v>334</v>
      </c>
      <c r="DY3" s="7" t="s">
        <v>335</v>
      </c>
      <c r="DZ3" s="7" t="s">
        <v>336</v>
      </c>
      <c r="EA3" s="7" t="s">
        <v>337</v>
      </c>
      <c r="EB3" s="7" t="s">
        <v>338</v>
      </c>
      <c r="EC3" s="7" t="s">
        <v>339</v>
      </c>
      <c r="ED3" s="7" t="s">
        <v>340</v>
      </c>
      <c r="EE3" s="7" t="s">
        <v>341</v>
      </c>
      <c r="EF3" s="7" t="s">
        <v>342</v>
      </c>
      <c r="EG3" s="53" t="s">
        <v>343</v>
      </c>
      <c r="EH3" s="53" t="s">
        <v>344</v>
      </c>
      <c r="EI3" s="53" t="s">
        <v>345</v>
      </c>
      <c r="EJ3" s="53" t="s">
        <v>346</v>
      </c>
      <c r="EK3" s="53" t="s">
        <v>347</v>
      </c>
      <c r="EL3" s="53" t="s">
        <v>348</v>
      </c>
      <c r="EM3" s="53" t="s">
        <v>349</v>
      </c>
      <c r="EN3" s="53" t="s">
        <v>350</v>
      </c>
      <c r="EO3" s="53" t="s">
        <v>351</v>
      </c>
      <c r="EP3" s="53" t="s">
        <v>352</v>
      </c>
      <c r="EQ3" s="53" t="s">
        <v>353</v>
      </c>
      <c r="ES3" s="53" t="s">
        <v>62</v>
      </c>
      <c r="ET3" s="53" t="s">
        <v>63</v>
      </c>
      <c r="EU3" s="53" t="s">
        <v>64</v>
      </c>
      <c r="EV3" s="53" t="s">
        <v>65</v>
      </c>
      <c r="EW3" s="53" t="s">
        <v>66</v>
      </c>
      <c r="EX3" s="53"/>
      <c r="EY3" s="7" t="s">
        <v>249</v>
      </c>
      <c r="EZ3" s="7" t="s">
        <v>77</v>
      </c>
      <c r="FA3" s="7" t="s">
        <v>79</v>
      </c>
      <c r="FB3" s="7" t="s">
        <v>81</v>
      </c>
      <c r="FC3" s="7" t="s">
        <v>83</v>
      </c>
      <c r="FD3" s="7" t="s">
        <v>85</v>
      </c>
      <c r="FE3" s="7" t="s">
        <v>250</v>
      </c>
      <c r="FF3" s="7" t="s">
        <v>78</v>
      </c>
      <c r="FG3" s="7" t="s">
        <v>80</v>
      </c>
      <c r="FH3" s="7" t="s">
        <v>82</v>
      </c>
      <c r="FI3" s="7" t="s">
        <v>84</v>
      </c>
      <c r="FJ3" s="53" t="s">
        <v>251</v>
      </c>
      <c r="FK3" s="53" t="s">
        <v>252</v>
      </c>
      <c r="FL3" s="53" t="s">
        <v>253</v>
      </c>
      <c r="FM3" s="53" t="s">
        <v>254</v>
      </c>
      <c r="FN3" s="53" t="s">
        <v>255</v>
      </c>
      <c r="FO3" s="53" t="s">
        <v>256</v>
      </c>
      <c r="FP3" s="53" t="s">
        <v>257</v>
      </c>
      <c r="FQ3" s="53" t="s">
        <v>258</v>
      </c>
      <c r="FR3" s="53" t="s">
        <v>259</v>
      </c>
      <c r="FS3" s="53" t="s">
        <v>260</v>
      </c>
      <c r="FT3" s="53" t="s">
        <v>261</v>
      </c>
      <c r="FV3" s="53" t="s">
        <v>197</v>
      </c>
      <c r="FW3" s="53" t="s">
        <v>63</v>
      </c>
      <c r="FX3" s="53" t="s">
        <v>64</v>
      </c>
      <c r="FY3" s="53" t="s">
        <v>65</v>
      </c>
      <c r="FZ3" s="53" t="s">
        <v>66</v>
      </c>
      <c r="GB3" s="7" t="s">
        <v>249</v>
      </c>
      <c r="GC3" s="7" t="s">
        <v>77</v>
      </c>
      <c r="GD3" s="7" t="s">
        <v>79</v>
      </c>
      <c r="GE3" s="7" t="s">
        <v>81</v>
      </c>
      <c r="GF3" s="7" t="s">
        <v>83</v>
      </c>
      <c r="GG3" s="7" t="s">
        <v>85</v>
      </c>
      <c r="GH3" s="7" t="s">
        <v>265</v>
      </c>
      <c r="GI3" s="7" t="s">
        <v>78</v>
      </c>
      <c r="GJ3" s="7" t="s">
        <v>80</v>
      </c>
      <c r="GK3" s="7" t="s">
        <v>82</v>
      </c>
      <c r="GL3" s="7" t="s">
        <v>84</v>
      </c>
      <c r="GM3" s="53" t="s">
        <v>251</v>
      </c>
      <c r="GN3" s="53" t="s">
        <v>252</v>
      </c>
      <c r="GO3" s="53" t="s">
        <v>253</v>
      </c>
      <c r="GP3" s="53" t="s">
        <v>254</v>
      </c>
      <c r="GQ3" s="53" t="s">
        <v>255</v>
      </c>
      <c r="GR3" s="53" t="s">
        <v>256</v>
      </c>
      <c r="GS3" s="53" t="s">
        <v>266</v>
      </c>
      <c r="GT3" s="53" t="s">
        <v>258</v>
      </c>
      <c r="GU3" s="53" t="s">
        <v>267</v>
      </c>
      <c r="GV3" s="53" t="s">
        <v>260</v>
      </c>
      <c r="GW3" s="53" t="s">
        <v>268</v>
      </c>
      <c r="GY3" s="53" t="s">
        <v>62</v>
      </c>
      <c r="GZ3" s="53" t="s">
        <v>63</v>
      </c>
      <c r="HA3" s="53" t="s">
        <v>64</v>
      </c>
      <c r="HB3" s="53" t="s">
        <v>65</v>
      </c>
      <c r="HC3" s="53" t="s">
        <v>66</v>
      </c>
      <c r="HF3" s="7" t="s">
        <v>269</v>
      </c>
      <c r="HG3" s="7" t="s">
        <v>270</v>
      </c>
      <c r="HI3" s="7" t="s">
        <v>165</v>
      </c>
      <c r="HJ3" s="7" t="s">
        <v>271</v>
      </c>
      <c r="HL3" s="7" t="s">
        <v>167</v>
      </c>
    </row>
    <row r="4" spans="1:224" s="7" customFormat="1" ht="15">
      <c r="A4" s="9">
        <v>2001</v>
      </c>
      <c r="B4" s="55">
        <v>379781</v>
      </c>
      <c r="C4" s="55">
        <v>38575</v>
      </c>
      <c r="D4" s="55">
        <v>18686</v>
      </c>
      <c r="E4" s="55">
        <v>27789</v>
      </c>
      <c r="F4" s="55">
        <v>-7900</v>
      </c>
      <c r="G4" s="55">
        <v>39555</v>
      </c>
      <c r="H4" s="55">
        <v>7562</v>
      </c>
      <c r="I4" s="55">
        <v>4659</v>
      </c>
      <c r="J4" s="55">
        <v>3692</v>
      </c>
      <c r="K4" s="55">
        <v>-789</v>
      </c>
      <c r="L4" s="55">
        <v>29965</v>
      </c>
      <c r="M4" s="55">
        <v>-168</v>
      </c>
      <c r="N4" s="55">
        <v>1414</v>
      </c>
      <c r="O4" s="55">
        <v>3232</v>
      </c>
      <c r="P4" s="55">
        <v>-4814</v>
      </c>
      <c r="Q4" s="56">
        <v>140025</v>
      </c>
      <c r="R4" s="56">
        <v>20043</v>
      </c>
      <c r="S4" s="56">
        <v>10989</v>
      </c>
      <c r="T4" s="56">
        <v>10292</v>
      </c>
      <c r="U4" s="56">
        <v>-1239</v>
      </c>
      <c r="V4" s="56">
        <v>395</v>
      </c>
      <c r="W4" s="56">
        <v>15</v>
      </c>
      <c r="X4" s="56">
        <v>1771</v>
      </c>
      <c r="Y4" s="56">
        <v>3</v>
      </c>
      <c r="Z4" s="56">
        <v>-1760</v>
      </c>
      <c r="AA4" s="56">
        <v>117069</v>
      </c>
      <c r="AB4" s="56">
        <v>-171</v>
      </c>
      <c r="AC4" s="56">
        <v>-5083</v>
      </c>
      <c r="AD4" s="56">
        <v>4982</v>
      </c>
      <c r="AE4" s="56">
        <v>-70</v>
      </c>
      <c r="AF4" s="56">
        <v>52772</v>
      </c>
      <c r="AG4" s="56">
        <v>11294</v>
      </c>
      <c r="AH4" s="56">
        <v>4936</v>
      </c>
      <c r="AI4" s="56">
        <v>5586</v>
      </c>
      <c r="AJ4" s="56">
        <v>772</v>
      </c>
      <c r="AK4" s="56">
        <v>200524</v>
      </c>
      <c r="AL4" s="56">
        <v>-7635</v>
      </c>
      <c r="AM4" s="56">
        <v>7674</v>
      </c>
      <c r="AN4" s="56">
        <v>7773</v>
      </c>
      <c r="AO4" s="56">
        <v>-23083</v>
      </c>
      <c r="AP4" s="56">
        <v>6632</v>
      </c>
      <c r="AQ4" s="56">
        <v>850</v>
      </c>
      <c r="AR4" s="56">
        <v>759</v>
      </c>
      <c r="AS4" s="56">
        <v>0</v>
      </c>
      <c r="AT4" s="56">
        <v>91</v>
      </c>
      <c r="AU4" s="56">
        <v>49563</v>
      </c>
      <c r="AV4" s="56">
        <v>-13659</v>
      </c>
      <c r="AW4" s="56">
        <v>4097</v>
      </c>
      <c r="AX4" s="56">
        <v>0</v>
      </c>
      <c r="AY4" s="56">
        <v>-17756</v>
      </c>
      <c r="AZ4" s="56">
        <v>38189</v>
      </c>
      <c r="BA4" s="56">
        <v>-198</v>
      </c>
      <c r="BB4" s="56">
        <v>693</v>
      </c>
      <c r="BC4" s="56">
        <v>921</v>
      </c>
      <c r="BD4" s="56">
        <v>-1812</v>
      </c>
      <c r="BE4" s="56">
        <v>467</v>
      </c>
      <c r="BF4" s="56">
        <v>101</v>
      </c>
      <c r="BG4" s="56">
        <v>1716</v>
      </c>
      <c r="BH4" s="56">
        <v>0</v>
      </c>
      <c r="BI4" s="56">
        <v>-1616</v>
      </c>
      <c r="BJ4" s="56">
        <v>105673</v>
      </c>
      <c r="BK4" s="56">
        <v>5271</v>
      </c>
      <c r="BL4" s="56">
        <v>409</v>
      </c>
      <c r="BM4" s="56">
        <v>6853</v>
      </c>
      <c r="BN4" s="56">
        <v>-1991</v>
      </c>
      <c r="BP4" s="50">
        <f>yield!M9</f>
        <v>-0.80337580134707898</v>
      </c>
      <c r="BR4" s="9">
        <f>BS4+BT4+BU4+BV4+BW4</f>
        <v>21645</v>
      </c>
      <c r="BS4" s="9">
        <f>H4-I4</f>
        <v>2903</v>
      </c>
      <c r="BT4" s="9">
        <f>M4-N4</f>
        <v>-1582</v>
      </c>
      <c r="BU4" s="9">
        <f>R4-S4</f>
        <v>9054</v>
      </c>
      <c r="BV4" s="9">
        <f>AB4-AC4</f>
        <v>4912</v>
      </c>
      <c r="BW4" s="9">
        <f>AG4-AH4</f>
        <v>6358</v>
      </c>
      <c r="BX4" s="9">
        <f>BY4+BZ4+CA4+CB4</f>
        <v>-13694</v>
      </c>
      <c r="BY4" s="9">
        <f>AQ4-AR4</f>
        <v>91</v>
      </c>
      <c r="BZ4" s="9">
        <f>AV4-AW4</f>
        <v>-17756</v>
      </c>
      <c r="CA4" s="9">
        <f>BA4-BB4</f>
        <v>-891</v>
      </c>
      <c r="CB4" s="9">
        <f>BK4-BL4</f>
        <v>4862</v>
      </c>
      <c r="CC4" s="19">
        <f>((1+BR4/(G4-H4+L4-M4+Q4-R4+AA4-AB4+AF4-AG4))/(1+BP4/100)-1)*100</f>
        <v>7.2120636645580216</v>
      </c>
      <c r="CD4" s="19">
        <f>((1+BS4/(G4-H4))/(1+BP4/100)-1)*100</f>
        <v>9.957229681951052</v>
      </c>
      <c r="CE4" s="19">
        <f>((1+BT4/(L4-M4))/(1+BP4/100)-1)*100</f>
        <v>-4.4826951627018889</v>
      </c>
      <c r="CF4" s="19">
        <f>((1+BU4/(Q4-R4))/(1+BP4/100)-1)*100</f>
        <v>8.4171288978687198</v>
      </c>
      <c r="CG4" s="19">
        <f>((1+BV4/(AA4-AB4))/(1+BP4/100)-1)*100</f>
        <v>5.0335101532454241</v>
      </c>
      <c r="CH4" s="19">
        <f>((1+BW4/(AF4-AG4))/(1+BP4/100)-1)*100</f>
        <v>16.262633802717353</v>
      </c>
      <c r="CI4" s="19">
        <f>((1+BX4/(AP4-AQ4+AU4-AV4+AZ4-BA4+BJ4-BK4))/(1+BP4/100)-1)*100</f>
        <v>-5.8337031327592488</v>
      </c>
      <c r="CJ4" s="19">
        <f>((1+BY4/(AP4-AQ4))/(1+BP4/100)-1)*100</f>
        <v>2.3964784078952528</v>
      </c>
      <c r="CK4" s="19">
        <f>((1+BZ4/(AU4-AV4))/(1+BP4/100)-1)*100</f>
        <v>-27.502734743323654</v>
      </c>
      <c r="CL4" s="19">
        <f>((1+CA4/(AZ4-BA4))/(1+BP4/100)-1)*100</f>
        <v>-1.5300142513888115</v>
      </c>
      <c r="CM4" s="19">
        <f>((1+CB4/(BJ4-BK4))/(1+BP4/100)-1)*100</f>
        <v>5.6916340291087497</v>
      </c>
      <c r="CN4" s="53"/>
      <c r="CO4" s="19">
        <f>CC4-CI4</f>
        <v>13.04576679731727</v>
      </c>
      <c r="CP4" s="19">
        <f>CD4-CJ4</f>
        <v>7.5607512740557992</v>
      </c>
      <c r="CQ4" s="19">
        <f>CE4-CK4</f>
        <v>23.020039580621763</v>
      </c>
      <c r="CR4" s="19">
        <f>CF4-CL4</f>
        <v>9.9471431492575313</v>
      </c>
      <c r="CS4" s="19">
        <f>CG4-CM4</f>
        <v>-0.65812387586332566</v>
      </c>
      <c r="CU4" s="21">
        <f>Balance_on_income!B9</f>
        <v>12488.599999999999</v>
      </c>
      <c r="CV4" s="21">
        <f>Balance_on_income!C9</f>
        <v>2044.7</v>
      </c>
      <c r="CW4" s="21">
        <f>Balance_on_income!D9</f>
        <v>877</v>
      </c>
      <c r="CX4" s="21">
        <f>Balance_on_income!E9</f>
        <v>6786.2</v>
      </c>
      <c r="CY4" s="21">
        <f>Balance_on_income!F9</f>
        <v>2780.7</v>
      </c>
      <c r="CZ4" s="21">
        <f>Balance_on_income!G9</f>
        <v>4082.8</v>
      </c>
      <c r="DA4" s="21">
        <f>Balance_on_income!H9</f>
        <v>501.3</v>
      </c>
      <c r="DB4" s="21">
        <f>Balance_on_income!I9</f>
        <v>325</v>
      </c>
      <c r="DC4" s="21">
        <f>Balance_on_income!J9</f>
        <v>1111.5</v>
      </c>
      <c r="DD4" s="21">
        <f>Balance_on_income!K9</f>
        <v>2145</v>
      </c>
      <c r="DE4" s="19">
        <f>((1+CU4/(G4-H4+L4-M4+Q4-R4+AA4-AB4+AF4-AG4))/(1+BP4/100)-1)*100</f>
        <v>4.5037737882971385</v>
      </c>
      <c r="DF4" s="19">
        <f>((1+CV4/(G4-H4))/(1+BP4/100)-1)*100</f>
        <v>7.2527280131059468</v>
      </c>
      <c r="DG4" s="19">
        <f>((1+CW4/(L4-M4))/(1+BP4/100)-1)*100</f>
        <v>3.7438836819941201</v>
      </c>
      <c r="DH4" s="19">
        <f>((1+CX4/(Q4-R4))/(1+BP4/100)-1)*100</f>
        <v>6.5117043270932262</v>
      </c>
      <c r="DI4" s="19">
        <f>((1+CY4/(AA4-AB4))/(1+BP4/100)-1)*100</f>
        <v>3.2008924295109598</v>
      </c>
      <c r="DJ4" s="19">
        <f>((1+CZ4/(AP4-AQ4+AU4-AV4+AZ4-BA4+BJ4-BK4))/(1+BP4/100)-1)*100</f>
        <v>2.7906350974715277</v>
      </c>
      <c r="DK4" s="19">
        <f>((1+DA4/(AP4-AQ4))/(1+BP4/100)-1)*100</f>
        <v>9.5501094466760037</v>
      </c>
      <c r="DL4" s="19">
        <f>((1+DB4/(AU4-AV4))/(1+BP4/100)-1)*100</f>
        <v>1.3281070528749384</v>
      </c>
      <c r="DM4" s="19">
        <f>((1+DC4/(AZ4-BA4))/(1+BP4/100)-1)*100</f>
        <v>3.7288439324599798</v>
      </c>
      <c r="DN4" s="19">
        <f>((1+DD4/(BJ4-BK4))/(1+BP4/100)-1)*100</f>
        <v>2.9635962416687089</v>
      </c>
      <c r="DP4" s="19">
        <f>DE4-DJ4</f>
        <v>1.7131386908256108</v>
      </c>
      <c r="DQ4" s="19">
        <f>DF4-DK4</f>
        <v>-2.2973814335700569</v>
      </c>
      <c r="DR4" s="19">
        <f>DG4-DL4</f>
        <v>2.4157766291191818</v>
      </c>
      <c r="DS4" s="19">
        <f>DH4-DM4</f>
        <v>2.7828603946332464</v>
      </c>
      <c r="DT4" s="19">
        <f>DI4-DN4</f>
        <v>0.23729618784225082</v>
      </c>
      <c r="DU4" s="19"/>
      <c r="DV4" s="9">
        <f>DW4+DX4+DY4+DZ4+EA4</f>
        <v>-6139</v>
      </c>
      <c r="DW4" s="9">
        <f>H4-I4-J4</f>
        <v>-789</v>
      </c>
      <c r="DX4" s="9">
        <f>M4-N4-O4</f>
        <v>-4814</v>
      </c>
      <c r="DY4" s="9">
        <f>R4-S4-T4</f>
        <v>-1238</v>
      </c>
      <c r="DZ4" s="9">
        <f>AB4-AC4-AD4</f>
        <v>-70</v>
      </c>
      <c r="EA4" s="9">
        <f>AG4-AH4-AI4</f>
        <v>772</v>
      </c>
      <c r="EB4" s="9">
        <f>EC4+ED4+EE4+EF4</f>
        <v>-21468</v>
      </c>
      <c r="EC4" s="9">
        <f>AQ4-AR4-AS4</f>
        <v>91</v>
      </c>
      <c r="ED4" s="9">
        <f>AV4-AW4-AX4</f>
        <v>-17756</v>
      </c>
      <c r="EE4" s="9">
        <f>BA4-BB4-BC4</f>
        <v>-1812</v>
      </c>
      <c r="EF4" s="9">
        <f>BK4-BL4-BM4</f>
        <v>-1991</v>
      </c>
      <c r="EG4" s="19">
        <f t="shared" ref="EG4:EG15" si="0">((1+DV4/(G4-H4+L4-M4+Q4-R4+AA4-AB4+AF4-AG4))/(1+BP4/100)-1)*100</f>
        <v>-1.0059178480487319</v>
      </c>
      <c r="EH4" s="19">
        <f t="shared" ref="EH4:EH15" si="1">((1+DW4/(G4-H4))/(1+BP4/100)-1)*100</f>
        <v>-1.6762553015932879</v>
      </c>
      <c r="EI4" s="19">
        <f t="shared" ref="EI4:EI15" si="2">((1+DX4/(L4-M4))/(1+BP4/100)-1)*100</f>
        <v>-15.295343729622402</v>
      </c>
      <c r="EJ4" s="19">
        <f t="shared" ref="EJ4:EJ15" si="3">((1+DY4/(Q4-R4))/(1+BP4/100)-1)*100</f>
        <v>-0.23029577909635668</v>
      </c>
      <c r="EK4" s="19">
        <f t="shared" ref="EK4:EK15" si="4">((1+DZ4/(AA4-AB4))/(1+BP4/100)-1)*100</f>
        <v>0.74969206116777265</v>
      </c>
      <c r="EL4" s="19">
        <f t="shared" ref="EL4:EL15" si="5">((1+EA4/(AF4-AG4))/(1+BP4/100)-1)*100</f>
        <v>2.6861835890293451</v>
      </c>
      <c r="EM4" s="19">
        <f t="shared" ref="EM4:EM15" si="6">((1+EB4/(AP4-AQ4+AU4-AV4+AZ4-BA4+BJ4-BK4))/(1+BP4/100)-1)*100</f>
        <v>-9.6052258703618669</v>
      </c>
      <c r="EN4" s="19">
        <f t="shared" ref="EN4:EN15" si="7">((1+EC4/(AP4-AQ4))/(1+BP4/100)-1)*100</f>
        <v>2.3964784078952528</v>
      </c>
      <c r="EO4" s="19">
        <f t="shared" ref="EO4:EO15" si="8">((1+ED4/(AU4-AV4))/(1+BP4/100)-1)*100</f>
        <v>-27.502734743323654</v>
      </c>
      <c r="EP4" s="19">
        <f t="shared" ref="EP4:EP15" si="9">((1+EE4/(AZ4-BA4))/(1+BP4/100)-1)*100</f>
        <v>-3.9486950939979115</v>
      </c>
      <c r="EQ4" s="19">
        <f t="shared" ref="EQ4:EQ15" si="10">((1+EF4/(BJ4-BK4))/(1+BP4/100)-1)*100</f>
        <v>-1.1892062201833364</v>
      </c>
      <c r="ES4" s="19">
        <f>EG4-EM4</f>
        <v>8.5993080223131351</v>
      </c>
      <c r="ET4" s="19">
        <f>EH4-EN4</f>
        <v>-4.0727337094885403</v>
      </c>
      <c r="EU4" s="19">
        <f>EI4-EO4</f>
        <v>12.207391013701251</v>
      </c>
      <c r="EV4" s="19">
        <f>EJ4-EP4</f>
        <v>3.7183993149015548</v>
      </c>
      <c r="EW4" s="19">
        <f>EK4-EQ4</f>
        <v>1.9388982813511091</v>
      </c>
      <c r="EX4" s="19"/>
      <c r="EY4" s="21">
        <f>EZ4+FA4+FB4+FC4+FD4</f>
        <v>34133.600000000006</v>
      </c>
      <c r="EZ4" s="21">
        <f>BS4+CV4</f>
        <v>4947.7</v>
      </c>
      <c r="FA4" s="21">
        <f>BT4+CW4</f>
        <v>-705</v>
      </c>
      <c r="FB4" s="21">
        <f>BU4+CX4</f>
        <v>15840.2</v>
      </c>
      <c r="FC4" s="21">
        <f>BV4+CY4</f>
        <v>7692.7</v>
      </c>
      <c r="FD4" s="21">
        <f>BW4</f>
        <v>6358</v>
      </c>
      <c r="FE4" s="21">
        <f>FF4+FG4+FH4+FI4</f>
        <v>-9611.2000000000007</v>
      </c>
      <c r="FF4" s="21">
        <f>BY4+DA4</f>
        <v>592.29999999999995</v>
      </c>
      <c r="FG4" s="21">
        <f>BZ4+DB4</f>
        <v>-17431</v>
      </c>
      <c r="FH4" s="21">
        <f>CA4+DC4</f>
        <v>220.5</v>
      </c>
      <c r="FI4" s="21">
        <f>CB4+DD4</f>
        <v>7007</v>
      </c>
      <c r="FJ4" s="19">
        <f>((1+EY4/(G4-H4+L4-M4+Q4-R4+AA4-AB4+AF4-AG4))/(1+BP4/100)-1)*100</f>
        <v>10.905955253902277</v>
      </c>
      <c r="FK4" s="19">
        <f>((1+EZ4/(G4-H4))/(1+BP4/100)-1)*100</f>
        <v>16.400075496104115</v>
      </c>
      <c r="FL4" s="19">
        <f>((1+FA4/(L4-M4))/(1+BP4/100)-1)*100</f>
        <v>-1.5486936796606399</v>
      </c>
      <c r="FM4" s="19">
        <f>((1+FB4/(Q4-R4))/(1+BP4/100)-1)*100</f>
        <v>14.118951026009064</v>
      </c>
      <c r="FN4" s="19">
        <f>((1+FC4/(AA4-AB4))/(1+BP4/100)-1)*100</f>
        <v>7.424520383803479</v>
      </c>
      <c r="FO4" s="19">
        <f>((1+FD4/(AF4-AG4))/(1+BP4/100)-1)*100</f>
        <v>16.262633802717353</v>
      </c>
      <c r="FP4" s="19">
        <f>((1+FE4/(AP4-AQ4+AU4-AV4+AZ4-BA4+BJ4-BK4))/(1+BP4/100)-1)*100</f>
        <v>-3.8529502342406041</v>
      </c>
      <c r="FQ4" s="19">
        <f>((1+FF4/(AP4-AQ4))/(1+BP4/100)-1)*100</f>
        <v>11.136705655618373</v>
      </c>
      <c r="FR4" s="19">
        <f>((1+FG4/(AU4-AV4))/(1+BP4/100)-1)*100</f>
        <v>-26.984509889401597</v>
      </c>
      <c r="FS4" s="19">
        <f>((1+FH4/(AZ4-BA4))/(1+BP4/100)-1)*100</f>
        <v>1.3889474821182635</v>
      </c>
      <c r="FT4" s="19">
        <f>((1+FI4/(BJ4-BK4))/(1+BP4/100)-1)*100</f>
        <v>7.8453480718245761</v>
      </c>
      <c r="FV4" s="19">
        <f>FJ4-FP4</f>
        <v>14.758905488142881</v>
      </c>
      <c r="FW4" s="19">
        <f>FK4-FQ4</f>
        <v>5.2633698404857423</v>
      </c>
      <c r="FX4" s="19">
        <f>FL4-FR4</f>
        <v>25.435816209740956</v>
      </c>
      <c r="FY4" s="19">
        <f>FM4-FS4</f>
        <v>12.730003543890801</v>
      </c>
      <c r="FZ4" s="19">
        <f>FN4-FT4</f>
        <v>-0.42082768802109705</v>
      </c>
      <c r="GB4" s="21">
        <f>GC4+GD4+GE4+GF4+GG4</f>
        <v>6349.5999999999995</v>
      </c>
      <c r="GC4" s="21">
        <f>CV4+DW4</f>
        <v>1255.7</v>
      </c>
      <c r="GD4" s="21">
        <f>CW4+DX4</f>
        <v>-3937</v>
      </c>
      <c r="GE4" s="21">
        <f>CX4+DY4</f>
        <v>5548.2</v>
      </c>
      <c r="GF4" s="21">
        <f>CY4+DZ4</f>
        <v>2710.7</v>
      </c>
      <c r="GG4" s="21">
        <f>EA4</f>
        <v>772</v>
      </c>
      <c r="GH4" s="21">
        <f>GI4+GJ4+GK4+GL4</f>
        <v>-17385.2</v>
      </c>
      <c r="GI4" s="21">
        <f>DA4+EC4</f>
        <v>592.29999999999995</v>
      </c>
      <c r="GJ4" s="21">
        <f>DB4+ED4</f>
        <v>-17431</v>
      </c>
      <c r="GK4" s="21">
        <f>DC4+EE4</f>
        <v>-700.5</v>
      </c>
      <c r="GL4" s="21">
        <f>DD4+EF4</f>
        <v>154</v>
      </c>
      <c r="GM4" s="19">
        <f>((GB4/(G4-H4+L4-M4+Q4-R4+AA4-AB4+AF4-AG4)+1)/(1+BP4/100)-1)*100</f>
        <v>2.687973741295524</v>
      </c>
      <c r="GN4" s="19">
        <f>((GC4/(G4-H4)+1)/(1+BP4/100)-1)*100</f>
        <v>4.7665905125597652</v>
      </c>
      <c r="GO4" s="19">
        <f>((GD4/(L4-M4)+1)/(1+BP4/100)-1)*100</f>
        <v>-12.361342246581152</v>
      </c>
      <c r="GP4" s="19">
        <f>((GE4/(Q4-R4)+1)/(1+BP4/100)-1)*100</f>
        <v>5.471526349043998</v>
      </c>
      <c r="GQ4" s="19">
        <f>((GF4/(AA4-AB4)+1)/(1+BP4/100)-1)*100</f>
        <v>3.1407022917258498</v>
      </c>
      <c r="GR4" s="19">
        <f>((GG4/(AF4-AG4)+1)/(1+BP4/100)-1)*100</f>
        <v>2.6861835890293451</v>
      </c>
      <c r="GS4" s="19">
        <f>((GH4/(AP4-AQ4+AU4-AV4+AZ4-BA4+BJ4-BK4)+1)/(1+BP4/100)-1)*100</f>
        <v>-7.6244729718432218</v>
      </c>
      <c r="GT4" s="19">
        <f>((GI4/(AP4-AQ4)+1)/(1+BP4/100)-1)*100</f>
        <v>11.136705655618373</v>
      </c>
      <c r="GU4" s="19">
        <f>((GJ4/(AU4-AV4)+1)/(1+BP4/100)-1)*100</f>
        <v>-26.984509889401597</v>
      </c>
      <c r="GV4" s="19">
        <f>((GK4/(AZ4-BA4)+1)/(1+BP4/100)-1)*100</f>
        <v>-1.0297333604908476</v>
      </c>
      <c r="GW4" s="19">
        <f>((GL4/(BJ4-BK4)+1)/(1+BP4/100)-1)*100</f>
        <v>0.9645078225324788</v>
      </c>
      <c r="GY4" s="19">
        <f>GM4-GS4</f>
        <v>10.312446713138746</v>
      </c>
      <c r="GZ4" s="19">
        <f>GN4-GT4</f>
        <v>-6.3701151430586078</v>
      </c>
      <c r="HA4" s="19">
        <f>GO4-GU4</f>
        <v>14.623167642820444</v>
      </c>
      <c r="HB4" s="19">
        <f>GP4-GV4</f>
        <v>6.5012597095348461</v>
      </c>
      <c r="HC4" s="19">
        <f>GQ4-GW4</f>
        <v>2.176194469193371</v>
      </c>
      <c r="HF4" s="40">
        <f>CX4/((Q4-R4)+(AF4-AG4))</f>
        <v>4.2030224204137247E-2</v>
      </c>
      <c r="HG4" s="40">
        <f>DC4/(AZ4-BA4)</f>
        <v>2.8955115012894991E-2</v>
      </c>
      <c r="HH4" s="40"/>
      <c r="HI4" s="40">
        <f t="shared" ref="HI4:HI15" si="11">((1+HF4)/(1+BP4/100)-1)*100</f>
        <v>5.0469441497675405</v>
      </c>
      <c r="HJ4" s="40">
        <f t="shared" ref="HJ4:HJ15" si="12">((1+HG4)/(1+BP4/100)-1)*100</f>
        <v>3.7288439324599798</v>
      </c>
      <c r="HK4" s="40"/>
      <c r="HL4" s="40">
        <f>HI4-HJ4</f>
        <v>1.3181002173075607</v>
      </c>
      <c r="HN4" s="7">
        <v>0</v>
      </c>
      <c r="HP4" s="53"/>
    </row>
    <row r="5" spans="1:224" s="7" customFormat="1" ht="15">
      <c r="A5" s="9">
        <v>2002</v>
      </c>
      <c r="B5" s="55">
        <v>365940</v>
      </c>
      <c r="C5" s="55">
        <v>-13841</v>
      </c>
      <c r="D5" s="55">
        <v>15631</v>
      </c>
      <c r="E5" s="55">
        <v>-15818</v>
      </c>
      <c r="F5" s="55">
        <v>-13653</v>
      </c>
      <c r="G5" s="55">
        <v>36478</v>
      </c>
      <c r="H5" s="55">
        <v>-3077</v>
      </c>
      <c r="I5" s="55">
        <v>4048</v>
      </c>
      <c r="J5" s="55">
        <v>-1951</v>
      </c>
      <c r="K5" s="55">
        <v>-5174</v>
      </c>
      <c r="L5" s="55">
        <v>25277</v>
      </c>
      <c r="M5" s="55">
        <v>-4688</v>
      </c>
      <c r="N5" s="55">
        <v>4736</v>
      </c>
      <c r="O5" s="55">
        <v>-1220</v>
      </c>
      <c r="P5" s="55">
        <v>-8203</v>
      </c>
      <c r="Q5" s="56">
        <v>141926</v>
      </c>
      <c r="R5" s="56">
        <v>1901</v>
      </c>
      <c r="S5" s="56">
        <v>8595</v>
      </c>
      <c r="T5" s="56">
        <v>-4719</v>
      </c>
      <c r="U5" s="56">
        <v>-1975</v>
      </c>
      <c r="V5" s="56">
        <v>404</v>
      </c>
      <c r="W5" s="56">
        <v>8</v>
      </c>
      <c r="X5" s="56">
        <v>1376</v>
      </c>
      <c r="Y5" s="56">
        <v>-2</v>
      </c>
      <c r="Z5" s="56">
        <v>-1365</v>
      </c>
      <c r="AA5" s="56">
        <v>105792</v>
      </c>
      <c r="AB5" s="56">
        <v>-11276</v>
      </c>
      <c r="AC5" s="56">
        <v>-8920</v>
      </c>
      <c r="AD5" s="56">
        <v>-4093</v>
      </c>
      <c r="AE5" s="56">
        <v>1737</v>
      </c>
      <c r="AF5" s="56">
        <v>56063</v>
      </c>
      <c r="AG5" s="56">
        <v>3291</v>
      </c>
      <c r="AH5" s="56">
        <v>5797</v>
      </c>
      <c r="AI5" s="56">
        <v>-3834</v>
      </c>
      <c r="AJ5" s="56">
        <v>1328</v>
      </c>
      <c r="AK5" s="56">
        <v>190631</v>
      </c>
      <c r="AL5" s="56">
        <v>-9893</v>
      </c>
      <c r="AM5" s="56">
        <v>1184</v>
      </c>
      <c r="AN5" s="56">
        <v>-5305</v>
      </c>
      <c r="AO5" s="56">
        <v>-5771</v>
      </c>
      <c r="AP5" s="56">
        <v>9369</v>
      </c>
      <c r="AQ5" s="56">
        <v>2737</v>
      </c>
      <c r="AR5" s="56">
        <v>1159</v>
      </c>
      <c r="AS5" s="56">
        <v>0</v>
      </c>
      <c r="AT5" s="56">
        <v>1579</v>
      </c>
      <c r="AU5" s="56">
        <v>40757</v>
      </c>
      <c r="AV5" s="56">
        <v>-8806</v>
      </c>
      <c r="AW5" s="56">
        <v>-1877</v>
      </c>
      <c r="AX5" s="56">
        <v>0</v>
      </c>
      <c r="AY5" s="56">
        <v>-6929</v>
      </c>
      <c r="AZ5" s="56">
        <v>32432</v>
      </c>
      <c r="BA5" s="56">
        <v>-5757</v>
      </c>
      <c r="BB5" s="56">
        <v>-3369</v>
      </c>
      <c r="BC5" s="56">
        <v>-195</v>
      </c>
      <c r="BD5" s="56">
        <v>-2194</v>
      </c>
      <c r="BE5" s="56">
        <v>445</v>
      </c>
      <c r="BF5" s="56">
        <v>-23</v>
      </c>
      <c r="BG5" s="56">
        <v>1465</v>
      </c>
      <c r="BH5" s="56">
        <v>0</v>
      </c>
      <c r="BI5" s="56">
        <v>-1487</v>
      </c>
      <c r="BJ5" s="56">
        <v>107628</v>
      </c>
      <c r="BK5" s="56">
        <v>1955</v>
      </c>
      <c r="BL5" s="56">
        <v>3806</v>
      </c>
      <c r="BM5" s="56">
        <v>-5111</v>
      </c>
      <c r="BN5" s="56">
        <v>3260</v>
      </c>
      <c r="BP5" s="50">
        <f>yield!M10</f>
        <v>-0.89967826042920995</v>
      </c>
      <c r="BR5" s="9">
        <f t="shared" ref="BR5:BR18" si="13">BS5+BT5+BU5+BV5+BW5</f>
        <v>-28105</v>
      </c>
      <c r="BS5" s="9">
        <f t="shared" ref="BS5:BS18" si="14">H5-I5</f>
        <v>-7125</v>
      </c>
      <c r="BT5" s="9">
        <f t="shared" ref="BT5:BT18" si="15">M5-N5</f>
        <v>-9424</v>
      </c>
      <c r="BU5" s="9">
        <f t="shared" ref="BU5:BU18" si="16">R5-S5</f>
        <v>-6694</v>
      </c>
      <c r="BV5" s="9">
        <f t="shared" ref="BV5:BV18" si="17">AB5-AC5</f>
        <v>-2356</v>
      </c>
      <c r="BW5" s="9">
        <f t="shared" ref="BW5:BW18" si="18">AG5-AH5</f>
        <v>-2506</v>
      </c>
      <c r="BX5" s="9">
        <f t="shared" ref="BX5:BX18" si="19">BY5+BZ5+CA5+CB5</f>
        <v>-9590</v>
      </c>
      <c r="BY5" s="9">
        <f t="shared" ref="BY5:BY18" si="20">AQ5-AR5</f>
        <v>1578</v>
      </c>
      <c r="BZ5" s="9">
        <f t="shared" ref="BZ5:BZ18" si="21">AV5-AW5</f>
        <v>-6929</v>
      </c>
      <c r="CA5" s="9">
        <f t="shared" ref="CA5:CA18" si="22">BA5-BB5</f>
        <v>-2388</v>
      </c>
      <c r="CB5" s="9">
        <f t="shared" ref="CB5:CB18" si="23">BK5-BL5</f>
        <v>-1851</v>
      </c>
      <c r="CC5" s="19">
        <f t="shared" ref="CC5:CC15" si="24">((1+BR5/(G5-H5+L5-M5+Q5-R5+AA5-AB5+AF5-AG5))/(1+BP5/100)-1)*100</f>
        <v>-6.5674496187049902</v>
      </c>
      <c r="CD5" s="19">
        <f t="shared" ref="CD5:CD18" si="25">((1+BS5/(G5-H5))/(1+BP5/100)-1)*100</f>
        <v>-17.268576810535286</v>
      </c>
      <c r="CE5" s="19">
        <f t="shared" ref="CE5:CE18" si="26">((1+BT5/(L5-M5))/(1+BP5/100)-1)*100</f>
        <v>-30.827696855572118</v>
      </c>
      <c r="CF5" s="19">
        <f t="shared" ref="CF5:CF18" si="27">((1+BU5/(Q5-R5))/(1+BP5/100)-1)*100</f>
        <v>-3.9161291999730286</v>
      </c>
      <c r="CG5" s="19">
        <f t="shared" ref="CG5:CG15" si="28">((1+BV5/(AA5-AB5))/(1+BP5/100)-1)*100</f>
        <v>-1.1229300494339234</v>
      </c>
      <c r="CH5" s="19">
        <f t="shared" ref="CH5:CH18" si="29">((1+BW5/(AF5-AG5))/(1+BP5/100)-1)*100</f>
        <v>-3.8839955908644419</v>
      </c>
      <c r="CI5" s="19">
        <f t="shared" ref="CI5:CI14" si="30">((1+BX5/(AP5-AQ5+AU5-AV5+AZ5-BA5+BJ5-BK5))/(1+BP5/100)-1)*100</f>
        <v>-3.9293066718458891</v>
      </c>
      <c r="CJ5" s="19">
        <f t="shared" ref="CJ5:CJ18" si="31">((1+BY5/(AP5-AQ5))/(1+BP5/100)-1)*100</f>
        <v>24.917583726630355</v>
      </c>
      <c r="CK5" s="19">
        <f t="shared" ref="CK5:CK18" si="32">((1+BZ5/(AU5-AV5))/(1+BP5/100)-1)*100</f>
        <v>-13.19925944021174</v>
      </c>
      <c r="CL5" s="19">
        <f t="shared" ref="CL5:CL18" si="33">((1+CA5/(AZ5-BA5))/(1+BP5/100)-1)*100</f>
        <v>-5.4020321829007845</v>
      </c>
      <c r="CM5" s="19">
        <f t="shared" ref="CM5:CM18" si="34">((1+CB5/(BJ5-BK5))/(1+BP5/100)-1)*100</f>
        <v>-0.85968617770360023</v>
      </c>
      <c r="CN5" s="53"/>
      <c r="CO5" s="19">
        <f t="shared" ref="CO5:CO15" si="35">CC5-CI5</f>
        <v>-2.6381429468591011</v>
      </c>
      <c r="CP5" s="19">
        <f t="shared" ref="CP5:CP15" si="36">CD5-CJ5</f>
        <v>-42.186160537165641</v>
      </c>
      <c r="CQ5" s="19">
        <f t="shared" ref="CQ5:CQ15" si="37">CE5-CK5</f>
        <v>-17.628437415360377</v>
      </c>
      <c r="CR5" s="19">
        <f t="shared" ref="CR5:CR15" si="38">CF5-CL5</f>
        <v>1.4859029829277559</v>
      </c>
      <c r="CS5" s="19">
        <f t="shared" ref="CS5:CS15" si="39">CG5-CM5</f>
        <v>-0.26324387173032315</v>
      </c>
      <c r="CU5" s="21">
        <f>Balance_on_income!B10</f>
        <v>11462.800000000001</v>
      </c>
      <c r="CV5" s="21">
        <f>Balance_on_income!C10</f>
        <v>2107</v>
      </c>
      <c r="CW5" s="21">
        <f>Balance_on_income!D10</f>
        <v>1066.4000000000001</v>
      </c>
      <c r="CX5" s="21">
        <f>Balance_on_income!E10</f>
        <v>6509.7</v>
      </c>
      <c r="CY5" s="21">
        <f>Balance_on_income!F10</f>
        <v>1779.7</v>
      </c>
      <c r="CZ5" s="21">
        <f>Balance_on_income!G10</f>
        <v>3185.6</v>
      </c>
      <c r="DA5" s="21">
        <f>Balance_on_income!H10</f>
        <v>663</v>
      </c>
      <c r="DB5" s="21">
        <f>Balance_on_income!I10</f>
        <v>310.5</v>
      </c>
      <c r="DC5" s="21">
        <f>Balance_on_income!J10</f>
        <v>920.1</v>
      </c>
      <c r="DD5" s="21">
        <f>Balance_on_income!K10</f>
        <v>1292</v>
      </c>
      <c r="DE5" s="19">
        <f t="shared" ref="DE5:DE15" si="40">((1+CU5/(G5-H5+L5-M5+Q5-R5+AA5-AB5+AF5-AG5))/(1+BP5/100)-1)*100</f>
        <v>3.9566919976039339</v>
      </c>
      <c r="DF5" s="19">
        <f t="shared" ref="DF5:DF15" si="41">((1+CV5/(G5-H5))/(1+BP5/100)-1)*100</f>
        <v>6.2829649373875807</v>
      </c>
      <c r="DG5" s="19">
        <f t="shared" ref="DG5:DG15" si="42">((1+CW5/(L5-M5))/(1+BP5/100)-1)*100</f>
        <v>4.4989731656686294</v>
      </c>
      <c r="DH5" s="19">
        <f t="shared" ref="DH5:DH15" si="43">((1+CX5/(Q5-R5))/(1+BP5/100)-1)*100</f>
        <v>5.5990068515252567</v>
      </c>
      <c r="DI5" s="19">
        <f t="shared" ref="DI5:DI15" si="44">((1+CY5/(AA5-AB5))/(1+BP5/100)-1)*100</f>
        <v>2.4418748375400146</v>
      </c>
      <c r="DJ5" s="19">
        <f t="shared" ref="DJ5:DJ15" si="45">((1+CZ5/(AP5-AQ5+AU5-AV5+AZ5-BA5+BJ5-BK5))/(1+BP5/100)-1)*100</f>
        <v>2.5146481848125735</v>
      </c>
      <c r="DK5" s="19">
        <f t="shared" ref="DK5:DK15" si="46">((1+DA5/(AP5-AQ5))/(1+BP5/100)-1)*100</f>
        <v>10.995587489131363</v>
      </c>
      <c r="DL5" s="19">
        <f t="shared" ref="DL5:DL15" si="47">((1+DB5/(AU5-AV5))/(1+BP5/100)-1)*100</f>
        <v>1.5400087795796713</v>
      </c>
      <c r="DM5" s="19">
        <f t="shared" ref="DM5:DM15" si="48">((1+DC5/(AZ5-BA5))/(1+BP5/100)-1)*100</f>
        <v>3.3390515112905916</v>
      </c>
      <c r="DN5" s="19">
        <f t="shared" ref="DN5:DN15" si="49">((1+DD5/(BJ5-BK5))/(1+BP5/100)-1)*100</f>
        <v>2.1415852902268773</v>
      </c>
      <c r="DP5" s="19">
        <f t="shared" ref="DP5:DP15" si="50">DE5-DJ5</f>
        <v>1.4420438127913604</v>
      </c>
      <c r="DQ5" s="19">
        <f t="shared" ref="DQ5:DQ15" si="51">DF5-DK5</f>
        <v>-4.7126225517437828</v>
      </c>
      <c r="DR5" s="19">
        <f t="shared" ref="DR5:DR15" si="52">DG5-DL5</f>
        <v>2.9589643860889581</v>
      </c>
      <c r="DS5" s="19">
        <f t="shared" ref="DS5:DS15" si="53">DH5-DM5</f>
        <v>2.259955340234665</v>
      </c>
      <c r="DT5" s="19">
        <f t="shared" ref="DT5:DT15" si="54">DI5-DN5</f>
        <v>0.30028954731313728</v>
      </c>
      <c r="DU5" s="19"/>
      <c r="DV5" s="9">
        <f t="shared" ref="DV5:DV18" si="55">DW5+DX5+DY5+DZ5+EA5</f>
        <v>-12288</v>
      </c>
      <c r="DW5" s="9">
        <f t="shared" ref="DW5:DW18" si="56">H5-I5-J5</f>
        <v>-5174</v>
      </c>
      <c r="DX5" s="9">
        <f t="shared" ref="DX5:DX18" si="57">M5-N5-O5</f>
        <v>-8204</v>
      </c>
      <c r="DY5" s="9">
        <f t="shared" ref="DY5:DY18" si="58">R5-S5-T5</f>
        <v>-1975</v>
      </c>
      <c r="DZ5" s="9">
        <f t="shared" ref="DZ5:DZ18" si="59">AB5-AC5-AD5</f>
        <v>1737</v>
      </c>
      <c r="EA5" s="9">
        <f t="shared" ref="EA5:EA18" si="60">AG5-AH5-AI5</f>
        <v>1328</v>
      </c>
      <c r="EB5" s="9">
        <f t="shared" ref="EB5:EB18" si="61">EC5+ED5+EE5+EF5</f>
        <v>-4284</v>
      </c>
      <c r="EC5" s="9">
        <f t="shared" ref="EC5:EC18" si="62">AQ5-AR5-AS5</f>
        <v>1578</v>
      </c>
      <c r="ED5" s="9">
        <f t="shared" ref="ED5:ED18" si="63">AV5-AW5-AX5</f>
        <v>-6929</v>
      </c>
      <c r="EE5" s="9">
        <f t="shared" ref="EE5:EE18" si="64">BA5-BB5-BC5</f>
        <v>-2193</v>
      </c>
      <c r="EF5" s="9">
        <f t="shared" ref="EF5:EF18" si="65">BK5-BL5-BM5</f>
        <v>3260</v>
      </c>
      <c r="EG5" s="19">
        <f t="shared" si="0"/>
        <v>-2.3604846637376053</v>
      </c>
      <c r="EH5" s="19">
        <f t="shared" si="1"/>
        <v>-12.291425819396052</v>
      </c>
      <c r="EI5" s="19">
        <f t="shared" si="2"/>
        <v>-26.71931801149432</v>
      </c>
      <c r="EJ5" s="19">
        <f t="shared" si="3"/>
        <v>-0.51542129029464867</v>
      </c>
      <c r="EK5" s="19">
        <f t="shared" si="4"/>
        <v>2.405069177392094</v>
      </c>
      <c r="EL5" s="19">
        <f t="shared" si="5"/>
        <v>3.447177784869182</v>
      </c>
      <c r="EM5" s="19">
        <f t="shared" si="6"/>
        <v>-1.252984270594304</v>
      </c>
      <c r="EN5" s="19">
        <f t="shared" si="7"/>
        <v>24.917583726630355</v>
      </c>
      <c r="EO5" s="19">
        <f t="shared" si="8"/>
        <v>-13.19925944021174</v>
      </c>
      <c r="EP5" s="19">
        <f t="shared" si="9"/>
        <v>-4.8867783150106536</v>
      </c>
      <c r="EQ5" s="19">
        <f t="shared" si="10"/>
        <v>4.0208414941362625</v>
      </c>
      <c r="ES5" s="19">
        <f t="shared" ref="ES5:ES15" si="66">EG5-EM5</f>
        <v>-1.1075003931433014</v>
      </c>
      <c r="ET5" s="19">
        <f t="shared" ref="ET5:ET15" si="67">EH5-EN5</f>
        <v>-37.209009546026408</v>
      </c>
      <c r="EU5" s="19">
        <f t="shared" ref="EU5:EU15" si="68">EI5-EO5</f>
        <v>-13.520058571282579</v>
      </c>
      <c r="EV5" s="19">
        <f t="shared" ref="EV5:EV15" si="69">EJ5-EP5</f>
        <v>4.371357024716005</v>
      </c>
      <c r="EW5" s="19">
        <f t="shared" ref="EW5:EW15" si="70">EK5-EQ5</f>
        <v>-1.6157723167441684</v>
      </c>
      <c r="EX5" s="19"/>
      <c r="EY5" s="21">
        <f t="shared" ref="EY5:EY15" si="71">EZ5+FA5+FB5+FC5+FD5</f>
        <v>-16642.2</v>
      </c>
      <c r="EZ5" s="21">
        <f t="shared" ref="EZ5:EZ15" si="72">BS5+CV5</f>
        <v>-5018</v>
      </c>
      <c r="FA5" s="21">
        <f t="shared" ref="FA5:FA15" si="73">BT5+CW5</f>
        <v>-8357.6</v>
      </c>
      <c r="FB5" s="21">
        <f t="shared" ref="FB5:FB15" si="74">BU5+CX5</f>
        <v>-184.30000000000018</v>
      </c>
      <c r="FC5" s="21">
        <f t="shared" ref="FC5:FC15" si="75">BV5+CY5</f>
        <v>-576.29999999999995</v>
      </c>
      <c r="FD5" s="21">
        <f t="shared" ref="FD5:FD15" si="76">BW5</f>
        <v>-2506</v>
      </c>
      <c r="FE5" s="21">
        <f t="shared" ref="FE5:FE15" si="77">FF5+FG5+FH5+FI5</f>
        <v>-6404.4</v>
      </c>
      <c r="FF5" s="21">
        <f t="shared" ref="FF5:FF15" si="78">BY5+DA5</f>
        <v>2241</v>
      </c>
      <c r="FG5" s="21">
        <f t="shared" ref="FG5:FG15" si="79">BZ5+DB5</f>
        <v>-6618.5</v>
      </c>
      <c r="FH5" s="21">
        <f t="shared" ref="FH5:FH15" si="80">CA5+DC5</f>
        <v>-1467.9</v>
      </c>
      <c r="FI5" s="21">
        <f t="shared" ref="FI5:FI15" si="81">CB5+DD5</f>
        <v>-559</v>
      </c>
      <c r="FJ5" s="19">
        <f t="shared" ref="FJ5:FJ15" si="82">((1+EY5/(G5-H5+L5-M5+Q5-R5+AA5-AB5+AF5-AG5))/(1+BP5/100)-1)*100</f>
        <v>-3.5186035742085564</v>
      </c>
      <c r="FK5" s="19">
        <f t="shared" ref="FK5:FK15" si="83">((1+EZ5/(G5-H5))/(1+BP5/100)-1)*100</f>
        <v>-11.893457826255238</v>
      </c>
      <c r="FL5" s="19">
        <f t="shared" ref="FL5:FL15" si="84">((1+FA5/(L5-M5))/(1+BP5/100)-1)*100</f>
        <v>-27.236569643011009</v>
      </c>
      <c r="FM5" s="19">
        <f t="shared" ref="FM5:FM15" si="85">((1+FB5/(Q5-R5))/(1+BP5/100)-1)*100</f>
        <v>0.77503169844472808</v>
      </c>
      <c r="FN5" s="19">
        <f t="shared" ref="FN5:FN15" si="86">((1+FC5/(AA5-AB5))/(1+BP5/100)-1)*100</f>
        <v>0.41109883499859112</v>
      </c>
      <c r="FO5" s="19">
        <f t="shared" ref="FO5:FO15" si="87">((1+FD5/(AF5-AG5))/(1+BP5/100)-1)*100</f>
        <v>-3.8839955908644419</v>
      </c>
      <c r="FP5" s="19">
        <f t="shared" ref="FP5:FP15" si="88">((1+FE5/(AP5-AQ5+AU5-AV5+AZ5-BA5+BJ5-BK5))/(1+BP5/100)-1)*100</f>
        <v>-2.3225044401408157</v>
      </c>
      <c r="FQ5" s="19">
        <f t="shared" ref="FQ5:FQ15" si="89">((1+FF5/(AP5-AQ5))/(1+BP5/100)-1)*100</f>
        <v>35.005325262654232</v>
      </c>
      <c r="FR5" s="19">
        <f t="shared" ref="FR5:FR15" si="90">((1+FG5/(AU5-AV5))/(1+BP5/100)-1)*100</f>
        <v>-12.567096613739581</v>
      </c>
      <c r="FS5" s="19">
        <f t="shared" ref="FS5:FS15" si="91">((1+FH5/(AZ5-BA5))/(1+BP5/100)-1)*100</f>
        <v>-2.9708266247176929</v>
      </c>
      <c r="FT5" s="19">
        <f t="shared" ref="FT5:FT15" si="92">((1+FI5/(BJ5-BK5))/(1+BP5/100)-1)*100</f>
        <v>0.37405315941576589</v>
      </c>
      <c r="FV5" s="19">
        <f t="shared" ref="FV5:FV15" si="93">FJ5-FP5</f>
        <v>-1.1960991340677407</v>
      </c>
      <c r="FW5" s="19">
        <f t="shared" ref="FW5:FW15" si="94">FK5-FQ5</f>
        <v>-46.898783088909468</v>
      </c>
      <c r="FX5" s="19">
        <f t="shared" ref="FX5:FX15" si="95">FL5-FR5</f>
        <v>-14.669473029271428</v>
      </c>
      <c r="FY5" s="19">
        <f t="shared" ref="FY5:FY15" si="96">FM5-FS5</f>
        <v>3.745858323162421</v>
      </c>
      <c r="FZ5" s="19">
        <f t="shared" ref="FZ5:FZ15" si="97">FN5-FT5</f>
        <v>3.7045675582825233E-2</v>
      </c>
      <c r="GB5" s="21">
        <f t="shared" ref="GB5:GB15" si="98">GC5+GD5+GE5+GF5+GG5</f>
        <v>-825.20000000000073</v>
      </c>
      <c r="GC5" s="21">
        <f t="shared" ref="GC5:GC15" si="99">CV5+DW5</f>
        <v>-3067</v>
      </c>
      <c r="GD5" s="21">
        <f t="shared" ref="GD5:GD15" si="100">CW5+DX5</f>
        <v>-7137.6</v>
      </c>
      <c r="GE5" s="21">
        <f t="shared" ref="GE5:GE15" si="101">CX5+DY5</f>
        <v>4534.7</v>
      </c>
      <c r="GF5" s="21">
        <f t="shared" ref="GF5:GF15" si="102">CY5+DZ5</f>
        <v>3516.7</v>
      </c>
      <c r="GG5" s="21">
        <f t="shared" ref="GG5:GG15" si="103">EA5</f>
        <v>1328</v>
      </c>
      <c r="GH5" s="21">
        <f t="shared" ref="GH5:GH15" si="104">GI5+GJ5+GK5+GL5</f>
        <v>-1098.3999999999996</v>
      </c>
      <c r="GI5" s="21">
        <f t="shared" ref="GI5:GI15" si="105">DA5+EC5</f>
        <v>2241</v>
      </c>
      <c r="GJ5" s="21">
        <f t="shared" ref="GJ5:GJ15" si="106">DB5+ED5</f>
        <v>-6618.5</v>
      </c>
      <c r="GK5" s="21">
        <f t="shared" ref="GK5:GK15" si="107">DC5+EE5</f>
        <v>-1272.9000000000001</v>
      </c>
      <c r="GL5" s="21">
        <f t="shared" ref="GL5:GL15" si="108">DD5+EF5</f>
        <v>4552</v>
      </c>
      <c r="GM5" s="19">
        <f t="shared" ref="GM5:GM15" si="109">((GB5/(G5-H5+L5-M5+Q5-R5+AA5-AB5+AF5-AG5)+1)/(1+BP5/100)-1)*100</f>
        <v>0.68836138075882847</v>
      </c>
      <c r="GN5" s="19">
        <f t="shared" ref="GN5:GN15" si="110">((GC5/(G5-H5)+1)/(1+BP5/100)-1)*100</f>
        <v>-6.9163068351159929</v>
      </c>
      <c r="GO5" s="19">
        <f t="shared" ref="GO5:GO15" si="111">((GD5/(L5-M5)+1)/(1+BP5/100)-1)*100</f>
        <v>-23.128190798933211</v>
      </c>
      <c r="GP5" s="19">
        <f t="shared" ref="GP5:GP15" si="112">((GE5/(Q5-R5)+1)/(1+BP5/100)-1)*100</f>
        <v>4.1757396081230969</v>
      </c>
      <c r="GQ5" s="19">
        <f t="shared" ref="GQ5:GQ15" si="113">((GF5/(AA5-AB5)+1)/(1+BP5/100)-1)*100</f>
        <v>3.9390980618246196</v>
      </c>
      <c r="GR5" s="19">
        <f t="shared" ref="GR5:GR15" si="114">((GG5/(AF5-AG5)+1)/(1+BP5/100)-1)*100</f>
        <v>3.447177784869182</v>
      </c>
      <c r="GS5" s="19">
        <f t="shared" ref="GS5:GS15" si="115">((GH5/(AP5-AQ5+AU5-AV5+AZ5-BA5+BJ5-BK5)+1)/(1+BP5/100)-1)*100</f>
        <v>0.35381796111075836</v>
      </c>
      <c r="GT5" s="19">
        <f t="shared" ref="GT5:GT15" si="116">((GI5/(AP5-AQ5)+1)/(1+BP5/100)-1)*100</f>
        <v>35.005325262654232</v>
      </c>
      <c r="GU5" s="19">
        <f t="shared" ref="GU5:GU15" si="117">((GJ5/(AU5-AV5)+1)/(1+BP5/100)-1)*100</f>
        <v>-12.567096613739581</v>
      </c>
      <c r="GV5" s="19">
        <f t="shared" ref="GV5:GV15" si="118">((GK5/(AZ5-BA5)+1)/(1+BP5/100)-1)*100</f>
        <v>-2.455572756827562</v>
      </c>
      <c r="GW5" s="19">
        <f t="shared" ref="GW5:GW15" si="119">((GL5/(BJ5-BK5)+1)/(1+BP5/100)-1)*100</f>
        <v>5.2545808312556064</v>
      </c>
      <c r="GY5" s="19">
        <f t="shared" ref="GY5:GY15" si="120">GM5-GS5</f>
        <v>0.33454341964807011</v>
      </c>
      <c r="GZ5" s="19">
        <f t="shared" ref="GZ5:GZ15" si="121">GN5-GT5</f>
        <v>-41.921632097770228</v>
      </c>
      <c r="HA5" s="19">
        <f t="shared" ref="HA5:HA15" si="122">GO5-GU5</f>
        <v>-10.56109418519363</v>
      </c>
      <c r="HB5" s="19">
        <f t="shared" ref="HB5:HB15" si="123">GP5-GV5</f>
        <v>6.6313123649506593</v>
      </c>
      <c r="HC5" s="19">
        <f t="shared" ref="HC5:HC15" si="124">GQ5-GW5</f>
        <v>-1.3154827694309867</v>
      </c>
      <c r="HF5" s="40">
        <f t="shared" ref="HF5:HF15" si="125">CX5/((Q5-R5)+(AF5-AG5))</f>
        <v>3.3764529531061169E-2</v>
      </c>
      <c r="HG5" s="40">
        <f t="shared" ref="HG5:HG15" si="126">DC5/(AZ5-BA5)</f>
        <v>2.4093325303097751E-2</v>
      </c>
      <c r="HH5" s="40"/>
      <c r="HI5" s="40">
        <f t="shared" si="11"/>
        <v>4.3149518977069645</v>
      </c>
      <c r="HJ5" s="40">
        <f t="shared" si="12"/>
        <v>3.3390515112905916</v>
      </c>
      <c r="HK5" s="40"/>
      <c r="HL5" s="40">
        <f t="shared" ref="HL5:HL18" si="127">HI5-HJ5</f>
        <v>0.97590038641637289</v>
      </c>
      <c r="HN5" s="7">
        <v>0</v>
      </c>
      <c r="HP5" s="53"/>
    </row>
    <row r="6" spans="1:224" s="7" customFormat="1" ht="15">
      <c r="A6" s="9">
        <v>2003</v>
      </c>
      <c r="B6" s="55">
        <v>385538</v>
      </c>
      <c r="C6" s="55">
        <v>19598</v>
      </c>
      <c r="D6" s="55">
        <v>30460</v>
      </c>
      <c r="E6" s="55">
        <v>-16554</v>
      </c>
      <c r="F6" s="55">
        <v>5692</v>
      </c>
      <c r="G6" s="55">
        <v>35932</v>
      </c>
      <c r="H6" s="55">
        <v>-545</v>
      </c>
      <c r="I6" s="55">
        <v>3339</v>
      </c>
      <c r="J6" s="55">
        <v>-1701</v>
      </c>
      <c r="K6" s="55">
        <v>-2183</v>
      </c>
      <c r="L6" s="55">
        <v>29394</v>
      </c>
      <c r="M6" s="55">
        <v>4117</v>
      </c>
      <c r="N6" s="55">
        <v>687</v>
      </c>
      <c r="O6" s="55">
        <v>-1629</v>
      </c>
      <c r="P6" s="55">
        <v>5060</v>
      </c>
      <c r="Q6" s="56">
        <v>154959</v>
      </c>
      <c r="R6" s="56">
        <v>13033</v>
      </c>
      <c r="S6" s="56">
        <v>17710</v>
      </c>
      <c r="T6" s="56">
        <v>-4054</v>
      </c>
      <c r="U6" s="56">
        <v>-623</v>
      </c>
      <c r="V6" s="56">
        <v>524</v>
      </c>
      <c r="W6" s="56">
        <v>121</v>
      </c>
      <c r="X6" s="56">
        <v>1727</v>
      </c>
      <c r="Y6" s="56">
        <v>-2</v>
      </c>
      <c r="Z6" s="56">
        <v>-1605</v>
      </c>
      <c r="AA6" s="56">
        <v>92645</v>
      </c>
      <c r="AB6" s="56">
        <v>-13148</v>
      </c>
      <c r="AC6" s="56">
        <v>-14531</v>
      </c>
      <c r="AD6" s="56">
        <v>-3049</v>
      </c>
      <c r="AE6" s="56">
        <v>4433</v>
      </c>
      <c r="AF6" s="56">
        <v>72083</v>
      </c>
      <c r="AG6" s="56">
        <v>16020</v>
      </c>
      <c r="AH6" s="56">
        <v>21529</v>
      </c>
      <c r="AI6" s="56">
        <v>-6119</v>
      </c>
      <c r="AJ6" s="56">
        <v>611</v>
      </c>
      <c r="AK6" s="56">
        <v>212720</v>
      </c>
      <c r="AL6" s="56">
        <v>22089</v>
      </c>
      <c r="AM6" s="56">
        <v>16731</v>
      </c>
      <c r="AN6" s="56">
        <v>-6213</v>
      </c>
      <c r="AO6" s="56">
        <v>11570</v>
      </c>
      <c r="AP6" s="56">
        <v>9610</v>
      </c>
      <c r="AQ6" s="56">
        <v>241</v>
      </c>
      <c r="AR6" s="56">
        <v>733</v>
      </c>
      <c r="AS6" s="56">
        <v>0</v>
      </c>
      <c r="AT6" s="56">
        <v>-493</v>
      </c>
      <c r="AU6" s="56">
        <v>60085</v>
      </c>
      <c r="AV6" s="56">
        <v>19328</v>
      </c>
      <c r="AW6" s="56">
        <v>9839</v>
      </c>
      <c r="AX6" s="56">
        <v>0</v>
      </c>
      <c r="AY6" s="56">
        <v>9489</v>
      </c>
      <c r="AZ6" s="56">
        <v>32788</v>
      </c>
      <c r="BA6" s="56">
        <v>356</v>
      </c>
      <c r="BB6" s="56">
        <v>-306</v>
      </c>
      <c r="BC6" s="56">
        <v>-209</v>
      </c>
      <c r="BD6" s="56">
        <v>871</v>
      </c>
      <c r="BE6" s="56">
        <v>727</v>
      </c>
      <c r="BF6" s="56">
        <v>282</v>
      </c>
      <c r="BG6" s="56">
        <v>1990</v>
      </c>
      <c r="BH6" s="56">
        <v>0</v>
      </c>
      <c r="BI6" s="56">
        <v>-1707</v>
      </c>
      <c r="BJ6" s="56">
        <v>109510</v>
      </c>
      <c r="BK6" s="56">
        <v>1881</v>
      </c>
      <c r="BL6" s="56">
        <v>4475</v>
      </c>
      <c r="BM6" s="56">
        <v>-6004</v>
      </c>
      <c r="BN6" s="56">
        <v>3410</v>
      </c>
      <c r="BP6" s="50">
        <f>yield!M11</f>
        <v>-0.247839455387176</v>
      </c>
      <c r="BR6" s="9">
        <f t="shared" si="13"/>
        <v>-9257</v>
      </c>
      <c r="BS6" s="9">
        <f t="shared" si="14"/>
        <v>-3884</v>
      </c>
      <c r="BT6" s="9">
        <f t="shared" si="15"/>
        <v>3430</v>
      </c>
      <c r="BU6" s="9">
        <f t="shared" si="16"/>
        <v>-4677</v>
      </c>
      <c r="BV6" s="9">
        <f t="shared" si="17"/>
        <v>1383</v>
      </c>
      <c r="BW6" s="9">
        <f t="shared" si="18"/>
        <v>-5509</v>
      </c>
      <c r="BX6" s="9">
        <f t="shared" si="19"/>
        <v>7065</v>
      </c>
      <c r="BY6" s="9">
        <f t="shared" si="20"/>
        <v>-492</v>
      </c>
      <c r="BZ6" s="9">
        <f t="shared" si="21"/>
        <v>9489</v>
      </c>
      <c r="CA6" s="9">
        <f t="shared" si="22"/>
        <v>662</v>
      </c>
      <c r="CB6" s="9">
        <f t="shared" si="23"/>
        <v>-2594</v>
      </c>
      <c r="CC6" s="19">
        <f t="shared" si="24"/>
        <v>-2.2902822724071181</v>
      </c>
      <c r="CD6" s="19">
        <f t="shared" si="25"/>
        <v>-10.425805270072209</v>
      </c>
      <c r="CE6" s="19">
        <f t="shared" si="26"/>
        <v>13.851818022606288</v>
      </c>
      <c r="CF6" s="19">
        <f t="shared" si="27"/>
        <v>-3.0551115987216937</v>
      </c>
      <c r="CG6" s="19">
        <f t="shared" si="28"/>
        <v>1.5589730629098408</v>
      </c>
      <c r="CH6" s="19">
        <f t="shared" si="29"/>
        <v>-9.6024043403287411</v>
      </c>
      <c r="CI6" s="19">
        <f t="shared" si="30"/>
        <v>3.9724496949496757</v>
      </c>
      <c r="CJ6" s="19">
        <f t="shared" si="31"/>
        <v>-5.0159529259844682</v>
      </c>
      <c r="CK6" s="19">
        <f t="shared" si="32"/>
        <v>23.588190525767526</v>
      </c>
      <c r="CL6" s="19">
        <f t="shared" si="33"/>
        <v>2.2947205609131105</v>
      </c>
      <c r="CM6" s="19">
        <f t="shared" si="34"/>
        <v>-2.1676639696856737</v>
      </c>
      <c r="CN6" s="53"/>
      <c r="CO6" s="19">
        <f t="shared" si="35"/>
        <v>-6.2627319673567943</v>
      </c>
      <c r="CP6" s="19">
        <f t="shared" si="36"/>
        <v>-5.4098523440877404</v>
      </c>
      <c r="CQ6" s="19">
        <f t="shared" si="37"/>
        <v>-9.7363725031612383</v>
      </c>
      <c r="CR6" s="19">
        <f t="shared" si="38"/>
        <v>-5.3498321596348042</v>
      </c>
      <c r="CS6" s="19">
        <f t="shared" si="39"/>
        <v>3.7266370325955145</v>
      </c>
      <c r="CU6" s="21">
        <f>Balance_on_income!B11</f>
        <v>11040</v>
      </c>
      <c r="CV6" s="21">
        <f>Balance_on_income!C11</f>
        <v>1527.9</v>
      </c>
      <c r="CW6" s="21">
        <f>Balance_on_income!D11</f>
        <v>1195.3</v>
      </c>
      <c r="CX6" s="21">
        <f>Balance_on_income!E11</f>
        <v>6788.7</v>
      </c>
      <c r="CY6" s="21">
        <f>Balance_on_income!F11</f>
        <v>1528.1</v>
      </c>
      <c r="CZ6" s="21">
        <f>Balance_on_income!G11</f>
        <v>2745.3</v>
      </c>
      <c r="DA6" s="21">
        <f>Balance_on_income!H11</f>
        <v>584.9</v>
      </c>
      <c r="DB6" s="21">
        <f>Balance_on_income!I11</f>
        <v>390.1</v>
      </c>
      <c r="DC6" s="21">
        <f>Balance_on_income!J11</f>
        <v>773.4</v>
      </c>
      <c r="DD6" s="21">
        <f>Balance_on_income!K11</f>
        <v>996.9</v>
      </c>
      <c r="DE6" s="19">
        <f t="shared" si="40"/>
        <v>3.2761814841346659</v>
      </c>
      <c r="DF6" s="19">
        <f t="shared" si="41"/>
        <v>4.4475290182380611</v>
      </c>
      <c r="DG6" s="19">
        <f t="shared" si="42"/>
        <v>4.989009030544489</v>
      </c>
      <c r="DH6" s="19">
        <f t="shared" si="43"/>
        <v>5.0436068396096267</v>
      </c>
      <c r="DI6" s="19">
        <f t="shared" si="44"/>
        <v>1.6964684629194426</v>
      </c>
      <c r="DJ6" s="19">
        <f t="shared" si="45"/>
        <v>1.6955156666646598</v>
      </c>
      <c r="DK6" s="19">
        <f t="shared" si="46"/>
        <v>6.5068949160801193</v>
      </c>
      <c r="DL6" s="19">
        <f t="shared" si="47"/>
        <v>1.2079694778252659</v>
      </c>
      <c r="DM6" s="19">
        <f t="shared" si="48"/>
        <v>2.6390618877544014</v>
      </c>
      <c r="DN6" s="19">
        <f t="shared" si="49"/>
        <v>1.1769938629534904</v>
      </c>
      <c r="DP6" s="19">
        <f t="shared" si="50"/>
        <v>1.5806658174700061</v>
      </c>
      <c r="DQ6" s="19">
        <f t="shared" si="51"/>
        <v>-2.0593658978420581</v>
      </c>
      <c r="DR6" s="19">
        <f t="shared" si="52"/>
        <v>3.7810395527192231</v>
      </c>
      <c r="DS6" s="19">
        <f t="shared" si="53"/>
        <v>2.4045449518552253</v>
      </c>
      <c r="DT6" s="19">
        <f t="shared" si="54"/>
        <v>0.51947459996595224</v>
      </c>
      <c r="DU6" s="19"/>
      <c r="DV6" s="9">
        <f t="shared" si="55"/>
        <v>7295</v>
      </c>
      <c r="DW6" s="9">
        <f t="shared" si="56"/>
        <v>-2183</v>
      </c>
      <c r="DX6" s="9">
        <f t="shared" si="57"/>
        <v>5059</v>
      </c>
      <c r="DY6" s="9">
        <f t="shared" si="58"/>
        <v>-623</v>
      </c>
      <c r="DZ6" s="9">
        <f t="shared" si="59"/>
        <v>4432</v>
      </c>
      <c r="EA6" s="9">
        <f t="shared" si="60"/>
        <v>610</v>
      </c>
      <c r="EB6" s="9">
        <f t="shared" si="61"/>
        <v>13278</v>
      </c>
      <c r="EC6" s="9">
        <f t="shared" si="62"/>
        <v>-492</v>
      </c>
      <c r="ED6" s="9">
        <f t="shared" si="63"/>
        <v>9489</v>
      </c>
      <c r="EE6" s="9">
        <f t="shared" si="64"/>
        <v>871</v>
      </c>
      <c r="EF6" s="9">
        <f t="shared" si="65"/>
        <v>3410</v>
      </c>
      <c r="EG6" s="19">
        <f t="shared" si="0"/>
        <v>2.2491131110623508</v>
      </c>
      <c r="EH6" s="19">
        <f t="shared" si="1"/>
        <v>-5.7510068398691994</v>
      </c>
      <c r="EI6" s="19">
        <f t="shared" si="2"/>
        <v>20.312423852502359</v>
      </c>
      <c r="EJ6" s="19">
        <f t="shared" si="3"/>
        <v>-0.1915965452146895</v>
      </c>
      <c r="EK6" s="19">
        <f t="shared" si="4"/>
        <v>4.4481768853030346</v>
      </c>
      <c r="EL6" s="19">
        <f t="shared" si="5"/>
        <v>1.3392202164131284</v>
      </c>
      <c r="EM6" s="19">
        <f t="shared" si="6"/>
        <v>7.2473509884966258</v>
      </c>
      <c r="EN6" s="19">
        <f t="shared" si="7"/>
        <v>-5.0159529259844682</v>
      </c>
      <c r="EO6" s="19">
        <f t="shared" si="8"/>
        <v>23.588190525767526</v>
      </c>
      <c r="EP6" s="19">
        <f t="shared" si="9"/>
        <v>2.9407469281467646</v>
      </c>
      <c r="EQ6" s="19">
        <f t="shared" si="10"/>
        <v>3.4246180841631224</v>
      </c>
      <c r="ES6" s="19">
        <f t="shared" si="66"/>
        <v>-4.9982378774342751</v>
      </c>
      <c r="ET6" s="19">
        <f t="shared" si="67"/>
        <v>-0.73505391388473118</v>
      </c>
      <c r="EU6" s="19">
        <f t="shared" si="68"/>
        <v>-3.2757666732651671</v>
      </c>
      <c r="EV6" s="19">
        <f t="shared" si="69"/>
        <v>-3.1323434733614541</v>
      </c>
      <c r="EW6" s="19">
        <f t="shared" si="70"/>
        <v>1.0235588011399122</v>
      </c>
      <c r="EX6" s="19"/>
      <c r="EY6" s="21">
        <f t="shared" si="71"/>
        <v>1783</v>
      </c>
      <c r="EZ6" s="21">
        <f t="shared" si="72"/>
        <v>-2356.1</v>
      </c>
      <c r="FA6" s="21">
        <f t="shared" si="73"/>
        <v>4625.3</v>
      </c>
      <c r="FB6" s="21">
        <f t="shared" si="74"/>
        <v>2111.6999999999998</v>
      </c>
      <c r="FC6" s="21">
        <f t="shared" si="75"/>
        <v>2911.1</v>
      </c>
      <c r="FD6" s="21">
        <f t="shared" si="76"/>
        <v>-5509</v>
      </c>
      <c r="FE6" s="21">
        <f t="shared" si="77"/>
        <v>9810.2999999999993</v>
      </c>
      <c r="FF6" s="21">
        <f t="shared" si="78"/>
        <v>92.899999999999977</v>
      </c>
      <c r="FG6" s="21">
        <f t="shared" si="79"/>
        <v>9879.1</v>
      </c>
      <c r="FH6" s="21">
        <f t="shared" si="80"/>
        <v>1435.4</v>
      </c>
      <c r="FI6" s="21">
        <f t="shared" si="81"/>
        <v>-1597.1</v>
      </c>
      <c r="FJ6" s="19">
        <f t="shared" si="82"/>
        <v>0.73744398626272023</v>
      </c>
      <c r="FK6" s="19">
        <f t="shared" si="83"/>
        <v>-6.226731477299019</v>
      </c>
      <c r="FL6" s="19">
        <f t="shared" si="84"/>
        <v>18.592371827685938</v>
      </c>
      <c r="FM6" s="19">
        <f t="shared" si="85"/>
        <v>1.7400400154230944</v>
      </c>
      <c r="FN6" s="19">
        <f t="shared" si="86"/>
        <v>3.0069863003644226</v>
      </c>
      <c r="FO6" s="19">
        <f t="shared" si="87"/>
        <v>-9.6024043403287411</v>
      </c>
      <c r="FP6" s="19">
        <f t="shared" si="88"/>
        <v>5.4195101361494746</v>
      </c>
      <c r="FQ6" s="19">
        <f t="shared" si="89"/>
        <v>1.2424867646307902</v>
      </c>
      <c r="FR6" s="19">
        <f t="shared" si="90"/>
        <v>24.547704778127954</v>
      </c>
      <c r="FS6" s="19">
        <f t="shared" si="91"/>
        <v>4.685327223202651</v>
      </c>
      <c r="FT6" s="19">
        <f t="shared" si="92"/>
        <v>-1.2391253321970219</v>
      </c>
      <c r="FV6" s="19">
        <f t="shared" si="93"/>
        <v>-4.6820661498867544</v>
      </c>
      <c r="FW6" s="19">
        <f t="shared" si="94"/>
        <v>-7.4692182419298092</v>
      </c>
      <c r="FX6" s="19">
        <f t="shared" si="95"/>
        <v>-5.9553329504420169</v>
      </c>
      <c r="FY6" s="19">
        <f t="shared" si="96"/>
        <v>-2.9452872077795567</v>
      </c>
      <c r="FZ6" s="19">
        <f t="shared" si="97"/>
        <v>4.2461116325614441</v>
      </c>
      <c r="GB6" s="21">
        <f t="shared" si="98"/>
        <v>18335</v>
      </c>
      <c r="GC6" s="21">
        <f t="shared" si="99"/>
        <v>-655.09999999999991</v>
      </c>
      <c r="GD6" s="21">
        <f t="shared" si="100"/>
        <v>6254.3</v>
      </c>
      <c r="GE6" s="21">
        <f t="shared" si="101"/>
        <v>6165.7</v>
      </c>
      <c r="GF6" s="21">
        <f t="shared" si="102"/>
        <v>5960.1</v>
      </c>
      <c r="GG6" s="21">
        <f t="shared" si="103"/>
        <v>610</v>
      </c>
      <c r="GH6" s="21">
        <f t="shared" si="104"/>
        <v>16023.3</v>
      </c>
      <c r="GI6" s="21">
        <f t="shared" si="105"/>
        <v>92.899999999999977</v>
      </c>
      <c r="GJ6" s="21">
        <f t="shared" si="106"/>
        <v>9879.1</v>
      </c>
      <c r="GK6" s="21">
        <f t="shared" si="107"/>
        <v>1644.4</v>
      </c>
      <c r="GL6" s="21">
        <f t="shared" si="108"/>
        <v>4406.8999999999996</v>
      </c>
      <c r="GM6" s="19">
        <f t="shared" si="109"/>
        <v>5.276839369732178</v>
      </c>
      <c r="GN6" s="19">
        <f t="shared" si="110"/>
        <v>-1.551933047095988</v>
      </c>
      <c r="GO6" s="19">
        <f t="shared" si="111"/>
        <v>25.052977657581987</v>
      </c>
      <c r="GP6" s="19">
        <f t="shared" si="112"/>
        <v>4.6035550689300875</v>
      </c>
      <c r="GQ6" s="19">
        <f t="shared" si="113"/>
        <v>5.8961901227576163</v>
      </c>
      <c r="GR6" s="19">
        <f t="shared" si="114"/>
        <v>1.3392202164131284</v>
      </c>
      <c r="GS6" s="19">
        <f t="shared" si="115"/>
        <v>8.6944114296964248</v>
      </c>
      <c r="GT6" s="19">
        <f t="shared" si="116"/>
        <v>1.2424867646307902</v>
      </c>
      <c r="GU6" s="19">
        <f t="shared" si="117"/>
        <v>24.547704778127954</v>
      </c>
      <c r="GV6" s="19">
        <f t="shared" si="118"/>
        <v>5.3313535904363274</v>
      </c>
      <c r="GW6" s="19">
        <f t="shared" si="119"/>
        <v>4.3531567216517741</v>
      </c>
      <c r="GY6" s="19">
        <f t="shared" si="120"/>
        <v>-3.4175720599642467</v>
      </c>
      <c r="GZ6" s="19">
        <f t="shared" si="121"/>
        <v>-2.7944198117267782</v>
      </c>
      <c r="HA6" s="19">
        <f t="shared" si="122"/>
        <v>0.50527287945403287</v>
      </c>
      <c r="HB6" s="19">
        <f t="shared" si="123"/>
        <v>-0.72779852150623991</v>
      </c>
      <c r="HC6" s="19">
        <f t="shared" si="124"/>
        <v>1.5430334011058422</v>
      </c>
      <c r="HF6" s="40">
        <f t="shared" si="125"/>
        <v>3.4288268540171425E-2</v>
      </c>
      <c r="HG6" s="40">
        <f t="shared" si="126"/>
        <v>2.3846817957572767E-2</v>
      </c>
      <c r="HH6" s="40"/>
      <c r="HI6" s="40">
        <f t="shared" si="11"/>
        <v>3.6858011789729472</v>
      </c>
      <c r="HJ6" s="40">
        <f t="shared" si="12"/>
        <v>2.6390618877544014</v>
      </c>
      <c r="HK6" s="40"/>
      <c r="HL6" s="40">
        <f t="shared" si="127"/>
        <v>1.0467392912185458</v>
      </c>
      <c r="HN6" s="7">
        <v>0</v>
      </c>
      <c r="HP6" s="53"/>
    </row>
    <row r="7" spans="1:224" s="9" customFormat="1" ht="15">
      <c r="A7" s="9">
        <v>2004</v>
      </c>
      <c r="B7" s="57">
        <v>433864</v>
      </c>
      <c r="C7" s="57">
        <v>48326</v>
      </c>
      <c r="D7" s="57">
        <v>46865</v>
      </c>
      <c r="E7" s="57">
        <v>-3525</v>
      </c>
      <c r="F7" s="57">
        <v>4987</v>
      </c>
      <c r="G7" s="57">
        <v>38581</v>
      </c>
      <c r="H7" s="57">
        <v>2648</v>
      </c>
      <c r="I7" s="57">
        <v>3349</v>
      </c>
      <c r="J7" s="57">
        <v>-112</v>
      </c>
      <c r="K7" s="57">
        <v>-589</v>
      </c>
      <c r="L7" s="57">
        <v>37972</v>
      </c>
      <c r="M7" s="57">
        <v>8577</v>
      </c>
      <c r="N7" s="57">
        <v>3290</v>
      </c>
      <c r="O7" s="57">
        <v>-123</v>
      </c>
      <c r="P7" s="57">
        <v>5410</v>
      </c>
      <c r="Q7" s="57">
        <v>171275</v>
      </c>
      <c r="R7" s="57">
        <v>16317</v>
      </c>
      <c r="S7" s="57">
        <v>16730</v>
      </c>
      <c r="T7" s="57">
        <v>-229</v>
      </c>
      <c r="U7" s="57">
        <v>-183</v>
      </c>
      <c r="V7" s="57">
        <v>599</v>
      </c>
      <c r="W7" s="57">
        <v>74</v>
      </c>
      <c r="X7" s="57">
        <v>2343</v>
      </c>
      <c r="Y7" s="57">
        <v>0</v>
      </c>
      <c r="Z7" s="57">
        <v>-2268</v>
      </c>
      <c r="AA7" s="57">
        <v>97718</v>
      </c>
      <c r="AB7" s="57">
        <v>5073</v>
      </c>
      <c r="AC7" s="57">
        <v>3886</v>
      </c>
      <c r="AD7" s="57">
        <v>-1343</v>
      </c>
      <c r="AE7" s="57">
        <v>2531</v>
      </c>
      <c r="AF7" s="57">
        <v>87720</v>
      </c>
      <c r="AG7" s="57">
        <v>15636</v>
      </c>
      <c r="AH7" s="57">
        <v>17267</v>
      </c>
      <c r="AI7" s="57">
        <v>-1717</v>
      </c>
      <c r="AJ7" s="57">
        <v>86</v>
      </c>
      <c r="AK7" s="57">
        <v>248067</v>
      </c>
      <c r="AL7" s="57">
        <v>35347</v>
      </c>
      <c r="AM7" s="57">
        <v>31962</v>
      </c>
      <c r="AN7" s="57">
        <v>-1656</v>
      </c>
      <c r="AO7" s="57">
        <v>5041</v>
      </c>
      <c r="AP7" s="57">
        <v>10098</v>
      </c>
      <c r="AQ7" s="57">
        <v>488</v>
      </c>
      <c r="AR7" s="57">
        <v>846</v>
      </c>
      <c r="AS7" s="57">
        <v>0</v>
      </c>
      <c r="AT7" s="57">
        <v>-357</v>
      </c>
      <c r="AU7" s="57">
        <v>77393</v>
      </c>
      <c r="AV7" s="57">
        <v>17307</v>
      </c>
      <c r="AW7" s="57">
        <v>10596</v>
      </c>
      <c r="AX7" s="57">
        <v>0</v>
      </c>
      <c r="AY7" s="57">
        <v>6711</v>
      </c>
      <c r="AZ7" s="57">
        <v>42699</v>
      </c>
      <c r="BA7" s="57">
        <v>9911</v>
      </c>
      <c r="BB7" s="57">
        <v>11303</v>
      </c>
      <c r="BC7" s="57">
        <v>41</v>
      </c>
      <c r="BD7" s="57">
        <v>-1434</v>
      </c>
      <c r="BE7" s="57">
        <v>1121</v>
      </c>
      <c r="BF7" s="57">
        <v>395</v>
      </c>
      <c r="BG7" s="57">
        <v>2683</v>
      </c>
      <c r="BH7" s="57">
        <v>0</v>
      </c>
      <c r="BI7" s="57">
        <v>-2288</v>
      </c>
      <c r="BJ7" s="57">
        <v>116756</v>
      </c>
      <c r="BK7" s="57">
        <v>7246</v>
      </c>
      <c r="BL7" s="57">
        <v>6535</v>
      </c>
      <c r="BM7" s="57">
        <v>-1698</v>
      </c>
      <c r="BN7" s="57">
        <v>2409</v>
      </c>
      <c r="BP7" s="50">
        <f>yield!M12</f>
        <v>-8.2754054945362292E-3</v>
      </c>
      <c r="BQ7" s="7"/>
      <c r="BR7" s="9">
        <f t="shared" si="13"/>
        <v>3729</v>
      </c>
      <c r="BS7" s="9">
        <f t="shared" si="14"/>
        <v>-701</v>
      </c>
      <c r="BT7" s="9">
        <f t="shared" si="15"/>
        <v>5287</v>
      </c>
      <c r="BU7" s="9">
        <f t="shared" si="16"/>
        <v>-413</v>
      </c>
      <c r="BV7" s="9">
        <f t="shared" si="17"/>
        <v>1187</v>
      </c>
      <c r="BW7" s="9">
        <f t="shared" si="18"/>
        <v>-1631</v>
      </c>
      <c r="BX7" s="9">
        <f t="shared" si="19"/>
        <v>5672</v>
      </c>
      <c r="BY7" s="9">
        <f t="shared" si="20"/>
        <v>-358</v>
      </c>
      <c r="BZ7" s="9">
        <f t="shared" si="21"/>
        <v>6711</v>
      </c>
      <c r="CA7" s="9">
        <f t="shared" si="22"/>
        <v>-1392</v>
      </c>
      <c r="CB7" s="9">
        <f t="shared" si="23"/>
        <v>711</v>
      </c>
      <c r="CC7" s="19">
        <f t="shared" si="24"/>
        <v>0.97688994059081935</v>
      </c>
      <c r="CD7" s="19">
        <f t="shared" si="25"/>
        <v>-1.9427383403535226</v>
      </c>
      <c r="CE7" s="19">
        <f t="shared" si="26"/>
        <v>17.995816681965348</v>
      </c>
      <c r="CF7" s="19">
        <f t="shared" si="27"/>
        <v>-0.2582697996428851</v>
      </c>
      <c r="CG7" s="19">
        <f t="shared" si="28"/>
        <v>1.2896169476175334</v>
      </c>
      <c r="CH7" s="19">
        <f t="shared" si="29"/>
        <v>-2.2545492009993895</v>
      </c>
      <c r="CI7" s="19">
        <f t="shared" si="30"/>
        <v>2.6840449422506074</v>
      </c>
      <c r="CJ7" s="19">
        <f t="shared" si="31"/>
        <v>-3.7173183779244945</v>
      </c>
      <c r="CK7" s="19">
        <f t="shared" si="32"/>
        <v>11.178191558911399</v>
      </c>
      <c r="CL7" s="19">
        <f t="shared" si="33"/>
        <v>-4.2375309218799506</v>
      </c>
      <c r="CM7" s="19">
        <f t="shared" si="34"/>
        <v>0.65758559909758763</v>
      </c>
      <c r="CN7" s="19"/>
      <c r="CO7" s="19">
        <f t="shared" si="35"/>
        <v>-1.7071550016597881</v>
      </c>
      <c r="CP7" s="19">
        <f t="shared" si="36"/>
        <v>1.7745800375709719</v>
      </c>
      <c r="CQ7" s="19">
        <f t="shared" si="37"/>
        <v>6.8176251230539489</v>
      </c>
      <c r="CR7" s="19">
        <f t="shared" si="38"/>
        <v>3.9792611222370655</v>
      </c>
      <c r="CS7" s="19">
        <f t="shared" si="39"/>
        <v>0.6320313485199458</v>
      </c>
      <c r="CU7" s="21">
        <f>Balance_on_income!B12</f>
        <v>12242.7</v>
      </c>
      <c r="CV7" s="21">
        <f>Balance_on_income!C12</f>
        <v>2054.5</v>
      </c>
      <c r="CW7" s="21">
        <f>Balance_on_income!D12</f>
        <v>1483.9</v>
      </c>
      <c r="CX7" s="21">
        <f>Balance_on_income!E12</f>
        <v>7311.7</v>
      </c>
      <c r="CY7" s="21">
        <f>Balance_on_income!F12</f>
        <v>1392.6</v>
      </c>
      <c r="CZ7" s="21">
        <f>Balance_on_income!G12</f>
        <v>2956.8</v>
      </c>
      <c r="DA7" s="21">
        <f>Balance_on_income!H12</f>
        <v>687.1</v>
      </c>
      <c r="DB7" s="21">
        <f>Balance_on_income!I12</f>
        <v>650.1</v>
      </c>
      <c r="DC7" s="21">
        <f>Balance_on_income!J12</f>
        <v>714.6</v>
      </c>
      <c r="DD7" s="21">
        <f>Balance_on_income!K12</f>
        <v>905</v>
      </c>
      <c r="DE7" s="19">
        <f t="shared" si="40"/>
        <v>3.1883374430274225</v>
      </c>
      <c r="DF7" s="19">
        <f t="shared" si="41"/>
        <v>5.7263347892773764</v>
      </c>
      <c r="DG7" s="19">
        <f t="shared" si="42"/>
        <v>5.0568313171310608</v>
      </c>
      <c r="DH7" s="19">
        <f t="shared" si="43"/>
        <v>4.7271709669862494</v>
      </c>
      <c r="DI7" s="19">
        <f t="shared" si="44"/>
        <v>1.5115577060414331</v>
      </c>
      <c r="DJ7" s="19">
        <f t="shared" si="45"/>
        <v>1.4031479770507005</v>
      </c>
      <c r="DK7" s="19">
        <f t="shared" si="46"/>
        <v>7.1587117305094816</v>
      </c>
      <c r="DL7" s="19">
        <f t="shared" si="47"/>
        <v>1.0903148396065543</v>
      </c>
      <c r="DM7" s="19">
        <f t="shared" si="48"/>
        <v>2.1879123626138641</v>
      </c>
      <c r="DN7" s="19">
        <f t="shared" si="49"/>
        <v>0.8347530318574492</v>
      </c>
      <c r="DP7" s="19">
        <f t="shared" si="50"/>
        <v>1.785189465976722</v>
      </c>
      <c r="DQ7" s="19">
        <f t="shared" si="51"/>
        <v>-1.4323769412321052</v>
      </c>
      <c r="DR7" s="19">
        <f t="shared" si="52"/>
        <v>3.9665164775245065</v>
      </c>
      <c r="DS7" s="19">
        <f t="shared" si="53"/>
        <v>2.5392586043723853</v>
      </c>
      <c r="DT7" s="19">
        <f t="shared" si="54"/>
        <v>0.67680467418398393</v>
      </c>
      <c r="DU7" s="19"/>
      <c r="DV7" s="9">
        <f t="shared" si="55"/>
        <v>7253</v>
      </c>
      <c r="DW7" s="9">
        <f t="shared" si="56"/>
        <v>-589</v>
      </c>
      <c r="DX7" s="9">
        <f t="shared" si="57"/>
        <v>5410</v>
      </c>
      <c r="DY7" s="9">
        <f t="shared" si="58"/>
        <v>-184</v>
      </c>
      <c r="DZ7" s="9">
        <f t="shared" si="59"/>
        <v>2530</v>
      </c>
      <c r="EA7" s="9">
        <f t="shared" si="60"/>
        <v>86</v>
      </c>
      <c r="EB7" s="9">
        <f t="shared" si="61"/>
        <v>7329</v>
      </c>
      <c r="EC7" s="9">
        <f t="shared" si="62"/>
        <v>-358</v>
      </c>
      <c r="ED7" s="9">
        <f t="shared" si="63"/>
        <v>6711</v>
      </c>
      <c r="EE7" s="9">
        <f t="shared" si="64"/>
        <v>-1433</v>
      </c>
      <c r="EF7" s="9">
        <f t="shared" si="65"/>
        <v>2409</v>
      </c>
      <c r="EG7" s="19">
        <f t="shared" si="0"/>
        <v>1.8922547054505801</v>
      </c>
      <c r="EH7" s="19">
        <f t="shared" si="1"/>
        <v>-1.6310213414354791</v>
      </c>
      <c r="EI7" s="19">
        <f t="shared" si="2"/>
        <v>18.414289822265275</v>
      </c>
      <c r="EJ7" s="19">
        <f t="shared" si="3"/>
        <v>-0.11047558943949598</v>
      </c>
      <c r="EK7" s="19">
        <f t="shared" si="4"/>
        <v>2.7393564347930388</v>
      </c>
      <c r="EL7" s="19">
        <f t="shared" si="5"/>
        <v>0.12759121916559035</v>
      </c>
      <c r="EM7" s="19">
        <f t="shared" si="6"/>
        <v>3.465735525388558</v>
      </c>
      <c r="EN7" s="19">
        <f t="shared" si="7"/>
        <v>-3.7173183779244945</v>
      </c>
      <c r="EO7" s="19">
        <f t="shared" si="8"/>
        <v>11.178191558911399</v>
      </c>
      <c r="EP7" s="19">
        <f t="shared" si="9"/>
        <v>-4.3625870192236516</v>
      </c>
      <c r="EQ7" s="19">
        <f t="shared" si="10"/>
        <v>2.2082572528411282</v>
      </c>
      <c r="ES7" s="19">
        <f t="shared" si="66"/>
        <v>-1.5734808199379779</v>
      </c>
      <c r="ET7" s="19">
        <f t="shared" si="67"/>
        <v>2.0862970364890154</v>
      </c>
      <c r="EU7" s="19">
        <f t="shared" si="68"/>
        <v>7.2360982633538757</v>
      </c>
      <c r="EV7" s="19">
        <f t="shared" si="69"/>
        <v>4.252111429784156</v>
      </c>
      <c r="EW7" s="19">
        <f t="shared" si="70"/>
        <v>0.53109918195191064</v>
      </c>
      <c r="EX7" s="19"/>
      <c r="EY7" s="21">
        <f t="shared" si="71"/>
        <v>15971.699999999997</v>
      </c>
      <c r="EZ7" s="21">
        <f t="shared" si="72"/>
        <v>1353.5</v>
      </c>
      <c r="FA7" s="21">
        <f t="shared" si="73"/>
        <v>6770.9</v>
      </c>
      <c r="FB7" s="21">
        <f t="shared" si="74"/>
        <v>6898.7</v>
      </c>
      <c r="FC7" s="21">
        <f t="shared" si="75"/>
        <v>2579.6</v>
      </c>
      <c r="FD7" s="21">
        <f t="shared" si="76"/>
        <v>-1631</v>
      </c>
      <c r="FE7" s="21">
        <f t="shared" si="77"/>
        <v>8628.8000000000011</v>
      </c>
      <c r="FF7" s="21">
        <f t="shared" si="78"/>
        <v>329.1</v>
      </c>
      <c r="FG7" s="21">
        <f t="shared" si="79"/>
        <v>7361.1</v>
      </c>
      <c r="FH7" s="21">
        <f t="shared" si="80"/>
        <v>-677.4</v>
      </c>
      <c r="FI7" s="21">
        <f t="shared" si="81"/>
        <v>1616</v>
      </c>
      <c r="FJ7" s="19">
        <f t="shared" si="82"/>
        <v>4.1569512932436492</v>
      </c>
      <c r="FK7" s="19">
        <f t="shared" si="83"/>
        <v>3.7753203585492834</v>
      </c>
      <c r="FL7" s="19">
        <f t="shared" si="84"/>
        <v>23.044371908721839</v>
      </c>
      <c r="FM7" s="19">
        <f t="shared" si="85"/>
        <v>4.4606250769687827</v>
      </c>
      <c r="FN7" s="19">
        <f t="shared" si="86"/>
        <v>2.7928985632843961</v>
      </c>
      <c r="FO7" s="19">
        <f t="shared" si="87"/>
        <v>-2.2545492009993895</v>
      </c>
      <c r="FP7" s="19">
        <f t="shared" si="88"/>
        <v>4.0789168289267153</v>
      </c>
      <c r="FQ7" s="19">
        <f t="shared" si="89"/>
        <v>3.4331172622104056</v>
      </c>
      <c r="FR7" s="19">
        <f t="shared" si="90"/>
        <v>12.260230308143383</v>
      </c>
      <c r="FS7" s="19">
        <f t="shared" si="91"/>
        <v>-2.057894649640668</v>
      </c>
      <c r="FT7" s="19">
        <f t="shared" si="92"/>
        <v>1.4840625405804442</v>
      </c>
      <c r="FV7" s="19">
        <f t="shared" si="93"/>
        <v>7.8034464316933949E-2</v>
      </c>
      <c r="FW7" s="19">
        <f t="shared" si="94"/>
        <v>0.3422030963388778</v>
      </c>
      <c r="FX7" s="19">
        <f t="shared" si="95"/>
        <v>10.784141600578456</v>
      </c>
      <c r="FY7" s="19">
        <f t="shared" si="96"/>
        <v>6.5185197266094512</v>
      </c>
      <c r="FZ7" s="19">
        <f t="shared" si="97"/>
        <v>1.3088360227039519</v>
      </c>
      <c r="GB7" s="21">
        <f t="shared" si="98"/>
        <v>19495.699999999997</v>
      </c>
      <c r="GC7" s="21">
        <f t="shared" si="99"/>
        <v>1465.5</v>
      </c>
      <c r="GD7" s="21">
        <f t="shared" si="100"/>
        <v>6893.9</v>
      </c>
      <c r="GE7" s="21">
        <f t="shared" si="101"/>
        <v>7127.7</v>
      </c>
      <c r="GF7" s="21">
        <f t="shared" si="102"/>
        <v>3922.6</v>
      </c>
      <c r="GG7" s="21">
        <f t="shared" si="103"/>
        <v>86</v>
      </c>
      <c r="GH7" s="21">
        <f t="shared" si="104"/>
        <v>10285.800000000001</v>
      </c>
      <c r="GI7" s="21">
        <f t="shared" si="105"/>
        <v>329.1</v>
      </c>
      <c r="GJ7" s="21">
        <f t="shared" si="106"/>
        <v>7361.1</v>
      </c>
      <c r="GK7" s="21">
        <f t="shared" si="107"/>
        <v>-718.4</v>
      </c>
      <c r="GL7" s="21">
        <f t="shared" si="108"/>
        <v>3314</v>
      </c>
      <c r="GM7" s="19">
        <f t="shared" si="109"/>
        <v>5.0723160581034099</v>
      </c>
      <c r="GN7" s="19">
        <f t="shared" si="110"/>
        <v>4.087037357467338</v>
      </c>
      <c r="GO7" s="19">
        <f t="shared" si="111"/>
        <v>23.462845049021741</v>
      </c>
      <c r="GP7" s="19">
        <f t="shared" si="112"/>
        <v>4.6084192871721941</v>
      </c>
      <c r="GQ7" s="19">
        <f t="shared" si="113"/>
        <v>4.2426380504599015</v>
      </c>
      <c r="GR7" s="19">
        <f t="shared" si="114"/>
        <v>0.12759121916559035</v>
      </c>
      <c r="GS7" s="19">
        <f t="shared" si="115"/>
        <v>4.8606074120647103</v>
      </c>
      <c r="GT7" s="19">
        <f t="shared" si="116"/>
        <v>3.4331172622104056</v>
      </c>
      <c r="GU7" s="19">
        <f t="shared" si="117"/>
        <v>12.260230308143383</v>
      </c>
      <c r="GV7" s="19">
        <f t="shared" si="118"/>
        <v>-2.182950746984369</v>
      </c>
      <c r="GW7" s="19">
        <f t="shared" si="119"/>
        <v>3.0347341943240069</v>
      </c>
      <c r="GY7" s="19">
        <f t="shared" si="120"/>
        <v>0.21170864603869965</v>
      </c>
      <c r="GZ7" s="19">
        <f t="shared" si="121"/>
        <v>0.6539200952569324</v>
      </c>
      <c r="HA7" s="19">
        <f t="shared" si="122"/>
        <v>11.202614740878358</v>
      </c>
      <c r="HB7" s="19">
        <f t="shared" si="123"/>
        <v>6.7913700341565626</v>
      </c>
      <c r="HC7" s="19">
        <f t="shared" si="124"/>
        <v>1.2079038561358946</v>
      </c>
      <c r="HF7" s="40">
        <f t="shared" si="125"/>
        <v>3.2204173677117011E-2</v>
      </c>
      <c r="HG7" s="40">
        <f t="shared" si="126"/>
        <v>2.1794558984994512E-2</v>
      </c>
      <c r="HH7" s="6"/>
      <c r="HI7" s="40">
        <f t="shared" si="11"/>
        <v>3.2289599827380666</v>
      </c>
      <c r="HJ7" s="40">
        <f t="shared" si="12"/>
        <v>2.1879123626138641</v>
      </c>
      <c r="HK7" s="6"/>
      <c r="HL7" s="40">
        <f t="shared" si="127"/>
        <v>1.0410476201242025</v>
      </c>
      <c r="HN7" s="7">
        <v>0</v>
      </c>
      <c r="HP7" s="53"/>
    </row>
    <row r="8" spans="1:224" s="9" customFormat="1" ht="15">
      <c r="A8" s="9">
        <v>2005</v>
      </c>
      <c r="B8" s="57">
        <v>506191</v>
      </c>
      <c r="C8" s="57">
        <v>72327</v>
      </c>
      <c r="D8" s="57">
        <v>41669</v>
      </c>
      <c r="E8" s="57">
        <v>31795</v>
      </c>
      <c r="F8" s="57">
        <v>-1137</v>
      </c>
      <c r="G8" s="57">
        <v>45605</v>
      </c>
      <c r="H8" s="57">
        <v>7025</v>
      </c>
      <c r="I8" s="57">
        <v>5046</v>
      </c>
      <c r="J8" s="57">
        <v>3182</v>
      </c>
      <c r="K8" s="57">
        <v>-1203</v>
      </c>
      <c r="L8" s="57">
        <v>48200</v>
      </c>
      <c r="M8" s="57">
        <v>10228</v>
      </c>
      <c r="N8" s="57">
        <v>2541</v>
      </c>
      <c r="O8" s="57">
        <v>3519</v>
      </c>
      <c r="P8" s="57">
        <v>4168</v>
      </c>
      <c r="Q8" s="58">
        <v>201294</v>
      </c>
      <c r="R8" s="57">
        <v>30018</v>
      </c>
      <c r="S8" s="57">
        <v>21027</v>
      </c>
      <c r="T8" s="57">
        <v>11008</v>
      </c>
      <c r="U8" s="57">
        <v>-2017</v>
      </c>
      <c r="V8" s="57">
        <v>3104</v>
      </c>
      <c r="W8" s="57">
        <v>2506</v>
      </c>
      <c r="X8" s="57">
        <v>2574</v>
      </c>
      <c r="Y8" s="57">
        <v>2</v>
      </c>
      <c r="Z8" s="57">
        <v>-70</v>
      </c>
      <c r="AA8" s="57">
        <v>108544</v>
      </c>
      <c r="AB8" s="57">
        <v>10826</v>
      </c>
      <c r="AC8" s="57">
        <v>8025</v>
      </c>
      <c r="AD8" s="57">
        <v>4251</v>
      </c>
      <c r="AE8" s="57">
        <v>-1450</v>
      </c>
      <c r="AF8" s="57">
        <v>99444</v>
      </c>
      <c r="AG8" s="57">
        <v>11724</v>
      </c>
      <c r="AH8" s="57">
        <v>2456</v>
      </c>
      <c r="AI8" s="57">
        <v>9832</v>
      </c>
      <c r="AJ8" s="57">
        <v>-565</v>
      </c>
      <c r="AK8" s="57">
        <v>325492</v>
      </c>
      <c r="AL8" s="57">
        <v>77426</v>
      </c>
      <c r="AM8" s="57">
        <v>26704</v>
      </c>
      <c r="AN8" s="57">
        <v>7663</v>
      </c>
      <c r="AO8" s="57">
        <v>43058</v>
      </c>
      <c r="AP8" s="57">
        <v>11903</v>
      </c>
      <c r="AQ8" s="57">
        <v>1805</v>
      </c>
      <c r="AR8" s="57">
        <v>306</v>
      </c>
      <c r="AS8" s="57">
        <v>0</v>
      </c>
      <c r="AT8" s="57">
        <v>1499</v>
      </c>
      <c r="AU8" s="57">
        <v>132842</v>
      </c>
      <c r="AV8" s="57">
        <v>55450</v>
      </c>
      <c r="AW8" s="57">
        <v>13979</v>
      </c>
      <c r="AX8" s="57">
        <v>0</v>
      </c>
      <c r="AY8" s="57">
        <v>41471</v>
      </c>
      <c r="AZ8" s="57">
        <v>49117</v>
      </c>
      <c r="BA8" s="57">
        <v>6419</v>
      </c>
      <c r="BB8" s="57">
        <v>6368</v>
      </c>
      <c r="BC8" s="57">
        <v>361</v>
      </c>
      <c r="BD8" s="57">
        <v>-310</v>
      </c>
      <c r="BE8" s="57">
        <v>3921</v>
      </c>
      <c r="BF8" s="57">
        <v>2799</v>
      </c>
      <c r="BG8" s="57">
        <v>2729</v>
      </c>
      <c r="BH8" s="57">
        <v>0</v>
      </c>
      <c r="BI8" s="57">
        <v>71</v>
      </c>
      <c r="BJ8" s="57">
        <v>127709</v>
      </c>
      <c r="BK8" s="57">
        <v>10953</v>
      </c>
      <c r="BL8" s="57">
        <v>3324</v>
      </c>
      <c r="BM8" s="57">
        <v>7302</v>
      </c>
      <c r="BN8" s="57">
        <v>327</v>
      </c>
      <c r="BP8" s="50">
        <f>yield!M13</f>
        <v>-0.27311098237193399</v>
      </c>
      <c r="BQ8" s="7"/>
      <c r="BR8" s="9">
        <f t="shared" si="13"/>
        <v>30726</v>
      </c>
      <c r="BS8" s="9">
        <f t="shared" si="14"/>
        <v>1979</v>
      </c>
      <c r="BT8" s="9">
        <f t="shared" si="15"/>
        <v>7687</v>
      </c>
      <c r="BU8" s="9">
        <f t="shared" si="16"/>
        <v>8991</v>
      </c>
      <c r="BV8" s="9">
        <f t="shared" si="17"/>
        <v>2801</v>
      </c>
      <c r="BW8" s="9">
        <f t="shared" si="18"/>
        <v>9268</v>
      </c>
      <c r="BX8" s="9">
        <f t="shared" si="19"/>
        <v>50650</v>
      </c>
      <c r="BY8" s="9">
        <f t="shared" si="20"/>
        <v>1499</v>
      </c>
      <c r="BZ8" s="9">
        <f t="shared" si="21"/>
        <v>41471</v>
      </c>
      <c r="CA8" s="9">
        <f t="shared" si="22"/>
        <v>51</v>
      </c>
      <c r="CB8" s="9">
        <f t="shared" si="23"/>
        <v>7629</v>
      </c>
      <c r="CC8" s="19">
        <f t="shared" si="24"/>
        <v>7.3849975501140808</v>
      </c>
      <c r="CD8" s="19">
        <f t="shared" si="25"/>
        <v>5.4175076200985828</v>
      </c>
      <c r="CE8" s="19">
        <f t="shared" si="26"/>
        <v>20.573162448154637</v>
      </c>
      <c r="CF8" s="19">
        <f t="shared" si="27"/>
        <v>5.5376569171458945</v>
      </c>
      <c r="CG8" s="19">
        <f t="shared" si="28"/>
        <v>3.148120355474604</v>
      </c>
      <c r="CH8" s="19">
        <f t="shared" si="29"/>
        <v>10.868228785290057</v>
      </c>
      <c r="CI8" s="19">
        <f t="shared" si="30"/>
        <v>20.840752445024926</v>
      </c>
      <c r="CJ8" s="19">
        <f t="shared" si="31"/>
        <v>15.159035641583873</v>
      </c>
      <c r="CK8" s="19">
        <f t="shared" si="32"/>
        <v>54.006249908854386</v>
      </c>
      <c r="CL8" s="19">
        <f t="shared" si="33"/>
        <v>0.39362956158945916</v>
      </c>
      <c r="CM8" s="19">
        <f t="shared" si="34"/>
        <v>6.8258928184308898</v>
      </c>
      <c r="CN8" s="19"/>
      <c r="CO8" s="19">
        <f t="shared" si="35"/>
        <v>-13.455754894910845</v>
      </c>
      <c r="CP8" s="19">
        <f t="shared" si="36"/>
        <v>-9.7415280214852906</v>
      </c>
      <c r="CQ8" s="19">
        <f t="shared" si="37"/>
        <v>-33.433087460699753</v>
      </c>
      <c r="CR8" s="19">
        <f t="shared" si="38"/>
        <v>5.1440273555564353</v>
      </c>
      <c r="CS8" s="19">
        <f t="shared" si="39"/>
        <v>-3.6777724629562858</v>
      </c>
      <c r="CU8" s="21">
        <f>Balance_on_income!B13</f>
        <v>15559.7</v>
      </c>
      <c r="CV8" s="21">
        <f>Balance_on_income!C13</f>
        <v>3350.4</v>
      </c>
      <c r="CW8" s="21">
        <f>Balance_on_income!D13</f>
        <v>2080.1999999999998</v>
      </c>
      <c r="CX8" s="21">
        <f>Balance_on_income!E13</f>
        <v>8441.9</v>
      </c>
      <c r="CY8" s="21">
        <f>Balance_on_income!F13</f>
        <v>1687.2</v>
      </c>
      <c r="CZ8" s="21">
        <f>Balance_on_income!G13</f>
        <v>4125.3999999999996</v>
      </c>
      <c r="DA8" s="21">
        <f>Balance_on_income!H13</f>
        <v>1044.0999999999999</v>
      </c>
      <c r="DB8" s="21">
        <f>Balance_on_income!I13</f>
        <v>1104.8</v>
      </c>
      <c r="DC8" s="21">
        <f>Balance_on_income!J13</f>
        <v>769.3</v>
      </c>
      <c r="DD8" s="21">
        <f>Balance_on_income!K13</f>
        <v>1207.2</v>
      </c>
      <c r="DE8" s="19">
        <f t="shared" si="40"/>
        <v>3.87495192789582</v>
      </c>
      <c r="DF8" s="19">
        <f t="shared" si="41"/>
        <v>8.9819340100540259</v>
      </c>
      <c r="DG8" s="19">
        <f t="shared" si="42"/>
        <v>5.7671087191129677</v>
      </c>
      <c r="DH8" s="19">
        <f t="shared" si="43"/>
        <v>5.2161852811104303</v>
      </c>
      <c r="DI8" s="19">
        <f t="shared" si="44"/>
        <v>2.0051884077639581</v>
      </c>
      <c r="DJ8" s="19">
        <f t="shared" si="45"/>
        <v>1.9490151411686529</v>
      </c>
      <c r="DK8" s="19">
        <f t="shared" si="46"/>
        <v>10.641846255246335</v>
      </c>
      <c r="DL8" s="19">
        <f t="shared" si="47"/>
        <v>1.7053060905863227</v>
      </c>
      <c r="DM8" s="19">
        <f t="shared" si="48"/>
        <v>2.080516836475188</v>
      </c>
      <c r="DN8" s="19">
        <f t="shared" si="49"/>
        <v>1.3106416345951999</v>
      </c>
      <c r="DP8" s="19">
        <f t="shared" si="50"/>
        <v>1.9259367867271671</v>
      </c>
      <c r="DQ8" s="19">
        <f t="shared" si="51"/>
        <v>-1.6599122451923094</v>
      </c>
      <c r="DR8" s="19">
        <f t="shared" si="52"/>
        <v>4.0618026285266451</v>
      </c>
      <c r="DS8" s="19">
        <f t="shared" si="53"/>
        <v>3.1356684446352423</v>
      </c>
      <c r="DT8" s="19">
        <f t="shared" si="54"/>
        <v>0.69454677316875824</v>
      </c>
      <c r="DU8" s="19"/>
      <c r="DV8" s="9">
        <f t="shared" si="55"/>
        <v>-1066</v>
      </c>
      <c r="DW8" s="9">
        <f t="shared" si="56"/>
        <v>-1203</v>
      </c>
      <c r="DX8" s="9">
        <f t="shared" si="57"/>
        <v>4168</v>
      </c>
      <c r="DY8" s="9">
        <f t="shared" si="58"/>
        <v>-2017</v>
      </c>
      <c r="DZ8" s="9">
        <f t="shared" si="59"/>
        <v>-1450</v>
      </c>
      <c r="EA8" s="9">
        <f t="shared" si="60"/>
        <v>-564</v>
      </c>
      <c r="EB8" s="9">
        <f t="shared" si="61"/>
        <v>42987</v>
      </c>
      <c r="EC8" s="9">
        <f t="shared" si="62"/>
        <v>1499</v>
      </c>
      <c r="ED8" s="9">
        <f t="shared" si="63"/>
        <v>41471</v>
      </c>
      <c r="EE8" s="9">
        <f t="shared" si="64"/>
        <v>-310</v>
      </c>
      <c r="EF8" s="9">
        <f t="shared" si="65"/>
        <v>327</v>
      </c>
      <c r="EG8" s="19">
        <f t="shared" si="0"/>
        <v>2.7146892962170988E-2</v>
      </c>
      <c r="EH8" s="19">
        <f t="shared" si="1"/>
        <v>-2.852876493098333</v>
      </c>
      <c r="EI8" s="19">
        <f t="shared" si="2"/>
        <v>11.280428076945114</v>
      </c>
      <c r="EJ8" s="19">
        <f t="shared" si="3"/>
        <v>-0.90699755285660322</v>
      </c>
      <c r="EK8" s="19">
        <f t="shared" si="4"/>
        <v>-1.2140664911028831</v>
      </c>
      <c r="EL8" s="19">
        <f t="shared" si="5"/>
        <v>-0.37085672443250006</v>
      </c>
      <c r="EM8" s="19">
        <f t="shared" si="6"/>
        <v>17.729121545254678</v>
      </c>
      <c r="EN8" s="19">
        <f t="shared" si="7"/>
        <v>15.159035641583873</v>
      </c>
      <c r="EO8" s="19">
        <f t="shared" si="8"/>
        <v>54.006249908854386</v>
      </c>
      <c r="EP8" s="19">
        <f t="shared" si="9"/>
        <v>-0.45415869712379653</v>
      </c>
      <c r="EQ8" s="19">
        <f t="shared" si="10"/>
        <v>0.55469718101333054</v>
      </c>
      <c r="ES8" s="19">
        <f t="shared" si="66"/>
        <v>-17.701974652292506</v>
      </c>
      <c r="ET8" s="19">
        <f t="shared" si="67"/>
        <v>-18.011912134682206</v>
      </c>
      <c r="EU8" s="19">
        <f t="shared" si="68"/>
        <v>-42.725821831909272</v>
      </c>
      <c r="EV8" s="19">
        <f t="shared" si="69"/>
        <v>-0.45283885573280669</v>
      </c>
      <c r="EW8" s="19">
        <f t="shared" si="70"/>
        <v>-1.7687636721162137</v>
      </c>
      <c r="EX8" s="19"/>
      <c r="EY8" s="21">
        <f t="shared" si="71"/>
        <v>46285.7</v>
      </c>
      <c r="EZ8" s="21">
        <f t="shared" si="72"/>
        <v>5329.4</v>
      </c>
      <c r="FA8" s="21">
        <f t="shared" si="73"/>
        <v>9767.2000000000007</v>
      </c>
      <c r="FB8" s="21">
        <f t="shared" si="74"/>
        <v>17432.900000000001</v>
      </c>
      <c r="FC8" s="21">
        <f t="shared" si="75"/>
        <v>4488.2</v>
      </c>
      <c r="FD8" s="21">
        <f t="shared" si="76"/>
        <v>9268</v>
      </c>
      <c r="FE8" s="21">
        <f t="shared" si="77"/>
        <v>54775.400000000009</v>
      </c>
      <c r="FF8" s="21">
        <f t="shared" si="78"/>
        <v>2543.1</v>
      </c>
      <c r="FG8" s="21">
        <f t="shared" si="79"/>
        <v>42575.8</v>
      </c>
      <c r="FH8" s="21">
        <f t="shared" si="80"/>
        <v>820.3</v>
      </c>
      <c r="FI8" s="21">
        <f t="shared" si="81"/>
        <v>8836.2000000000007</v>
      </c>
      <c r="FJ8" s="19">
        <f t="shared" si="82"/>
        <v>10.986090556848049</v>
      </c>
      <c r="FK8" s="19">
        <f t="shared" si="83"/>
        <v>14.125582708990759</v>
      </c>
      <c r="FL8" s="19">
        <f t="shared" si="84"/>
        <v>26.066412246105774</v>
      </c>
      <c r="FM8" s="19">
        <f t="shared" si="85"/>
        <v>10.479983277094496</v>
      </c>
      <c r="FN8" s="19">
        <f t="shared" si="86"/>
        <v>4.8794498420767107</v>
      </c>
      <c r="FO8" s="19">
        <f t="shared" si="87"/>
        <v>10.868228785290057</v>
      </c>
      <c r="FP8" s="19">
        <f t="shared" si="88"/>
        <v>22.515908665031748</v>
      </c>
      <c r="FQ8" s="19">
        <f t="shared" si="89"/>
        <v>25.527022975668334</v>
      </c>
      <c r="FR8" s="19">
        <f t="shared" si="90"/>
        <v>55.43769707827888</v>
      </c>
      <c r="FS8" s="19">
        <f t="shared" si="91"/>
        <v>2.2002874769028402</v>
      </c>
      <c r="FT8" s="19">
        <f t="shared" si="92"/>
        <v>7.8626755318642383</v>
      </c>
      <c r="FV8" s="19">
        <f t="shared" si="93"/>
        <v>-11.529818108183699</v>
      </c>
      <c r="FW8" s="19">
        <f t="shared" si="94"/>
        <v>-11.401440266677575</v>
      </c>
      <c r="FX8" s="19">
        <f t="shared" si="95"/>
        <v>-29.371284832173107</v>
      </c>
      <c r="FY8" s="19">
        <f t="shared" si="96"/>
        <v>8.2796958001916554</v>
      </c>
      <c r="FZ8" s="19">
        <f t="shared" si="97"/>
        <v>-2.9832256897875276</v>
      </c>
      <c r="GB8" s="21">
        <f t="shared" si="98"/>
        <v>14493.7</v>
      </c>
      <c r="GC8" s="21">
        <f t="shared" si="99"/>
        <v>2147.4</v>
      </c>
      <c r="GD8" s="21">
        <f t="shared" si="100"/>
        <v>6248.2</v>
      </c>
      <c r="GE8" s="21">
        <f t="shared" si="101"/>
        <v>6424.9</v>
      </c>
      <c r="GF8" s="21">
        <f t="shared" si="102"/>
        <v>237.20000000000005</v>
      </c>
      <c r="GG8" s="21">
        <f t="shared" si="103"/>
        <v>-564</v>
      </c>
      <c r="GH8" s="21">
        <f t="shared" si="104"/>
        <v>47112.4</v>
      </c>
      <c r="GI8" s="21">
        <f t="shared" si="105"/>
        <v>2543.1</v>
      </c>
      <c r="GJ8" s="21">
        <f t="shared" si="106"/>
        <v>42575.8</v>
      </c>
      <c r="GK8" s="21">
        <f t="shared" si="107"/>
        <v>459.29999999999995</v>
      </c>
      <c r="GL8" s="21">
        <f t="shared" si="108"/>
        <v>1534.2</v>
      </c>
      <c r="GM8" s="19">
        <f t="shared" si="109"/>
        <v>3.6282398996961396</v>
      </c>
      <c r="GN8" s="19">
        <f t="shared" si="110"/>
        <v>5.8551985957938424</v>
      </c>
      <c r="GO8" s="19">
        <f t="shared" si="111"/>
        <v>16.773677874896254</v>
      </c>
      <c r="GP8" s="19">
        <f t="shared" si="112"/>
        <v>4.0353288070919868</v>
      </c>
      <c r="GQ8" s="19">
        <f t="shared" si="113"/>
        <v>0.51726299549921251</v>
      </c>
      <c r="GR8" s="19">
        <f t="shared" si="114"/>
        <v>-0.37085672443250006</v>
      </c>
      <c r="GS8" s="19">
        <f t="shared" si="115"/>
        <v>19.40427776526148</v>
      </c>
      <c r="GT8" s="19">
        <f t="shared" si="116"/>
        <v>25.527022975668334</v>
      </c>
      <c r="GU8" s="19">
        <f t="shared" si="117"/>
        <v>55.43769707827888</v>
      </c>
      <c r="GV8" s="19">
        <f t="shared" si="118"/>
        <v>1.3524992181895401</v>
      </c>
      <c r="GW8" s="19">
        <f t="shared" si="119"/>
        <v>1.591479894446679</v>
      </c>
      <c r="GY8" s="19">
        <f t="shared" si="120"/>
        <v>-15.776037865565339</v>
      </c>
      <c r="GZ8" s="19">
        <f t="shared" si="121"/>
        <v>-19.671824379874494</v>
      </c>
      <c r="HA8" s="19">
        <f t="shared" si="122"/>
        <v>-38.664019203382622</v>
      </c>
      <c r="HB8" s="19">
        <f t="shared" si="123"/>
        <v>2.6828295889024467</v>
      </c>
      <c r="HC8" s="19">
        <f t="shared" si="124"/>
        <v>-1.0742168989474665</v>
      </c>
      <c r="HF8" s="40">
        <f t="shared" si="125"/>
        <v>3.2594711887442278E-2</v>
      </c>
      <c r="HG8" s="40">
        <f t="shared" si="126"/>
        <v>1.8017237341327461E-2</v>
      </c>
      <c r="HH8" s="6"/>
      <c r="HI8" s="40">
        <f t="shared" si="11"/>
        <v>3.5422564625391395</v>
      </c>
      <c r="HJ8" s="40">
        <f t="shared" si="12"/>
        <v>2.080516836475188</v>
      </c>
      <c r="HK8" s="6"/>
      <c r="HL8" s="40">
        <f t="shared" si="127"/>
        <v>1.4617396260639515</v>
      </c>
      <c r="HN8" s="7">
        <v>0</v>
      </c>
      <c r="HP8" s="53"/>
    </row>
    <row r="9" spans="1:224" s="9" customFormat="1" ht="15">
      <c r="A9" s="9">
        <v>2006</v>
      </c>
      <c r="B9" s="57">
        <v>558106</v>
      </c>
      <c r="C9" s="57">
        <v>51915</v>
      </c>
      <c r="D9" s="57">
        <v>27737</v>
      </c>
      <c r="E9" s="57">
        <v>16391</v>
      </c>
      <c r="F9" s="57">
        <v>7787</v>
      </c>
      <c r="G9" s="57">
        <v>53476</v>
      </c>
      <c r="H9" s="57">
        <v>7871</v>
      </c>
      <c r="I9" s="57">
        <v>5846</v>
      </c>
      <c r="J9" s="57">
        <v>2145</v>
      </c>
      <c r="K9" s="57">
        <v>-120</v>
      </c>
      <c r="L9" s="57">
        <v>60714</v>
      </c>
      <c r="M9" s="57">
        <v>12515</v>
      </c>
      <c r="N9" s="57">
        <v>3055</v>
      </c>
      <c r="O9" s="57">
        <v>2837</v>
      </c>
      <c r="P9" s="57">
        <v>6623</v>
      </c>
      <c r="Q9" s="57">
        <v>218043</v>
      </c>
      <c r="R9" s="57">
        <v>16749</v>
      </c>
      <c r="S9" s="57">
        <v>6634</v>
      </c>
      <c r="T9" s="57">
        <v>7784</v>
      </c>
      <c r="U9" s="57">
        <v>2331</v>
      </c>
      <c r="V9" s="57">
        <v>2739</v>
      </c>
      <c r="W9" s="57">
        <v>-365</v>
      </c>
      <c r="X9" s="57">
        <v>2451</v>
      </c>
      <c r="Y9" s="57">
        <v>1</v>
      </c>
      <c r="Z9" s="57">
        <v>-2817</v>
      </c>
      <c r="AA9" s="57">
        <v>116698</v>
      </c>
      <c r="AB9" s="57">
        <v>8154</v>
      </c>
      <c r="AC9" s="57">
        <v>6031</v>
      </c>
      <c r="AD9" s="57">
        <v>706</v>
      </c>
      <c r="AE9" s="57">
        <v>1416</v>
      </c>
      <c r="AF9" s="57">
        <v>106435</v>
      </c>
      <c r="AG9" s="57">
        <v>6992</v>
      </c>
      <c r="AH9" s="57">
        <v>3720</v>
      </c>
      <c r="AI9" s="57">
        <v>2919</v>
      </c>
      <c r="AJ9" s="57">
        <v>354</v>
      </c>
      <c r="AK9" s="57">
        <v>343024</v>
      </c>
      <c r="AL9" s="57">
        <v>17532</v>
      </c>
      <c r="AM9" s="57">
        <v>12202</v>
      </c>
      <c r="AN9" s="57">
        <v>1184</v>
      </c>
      <c r="AO9" s="57">
        <v>4146</v>
      </c>
      <c r="AP9" s="57">
        <v>12803</v>
      </c>
      <c r="AQ9" s="57">
        <v>900</v>
      </c>
      <c r="AR9" s="57">
        <v>-757</v>
      </c>
      <c r="AS9" s="57">
        <v>0</v>
      </c>
      <c r="AT9" s="57">
        <v>1657</v>
      </c>
      <c r="AU9" s="57">
        <v>149277</v>
      </c>
      <c r="AV9" s="57">
        <v>16434</v>
      </c>
      <c r="AW9" s="57">
        <v>9855</v>
      </c>
      <c r="AX9" s="57">
        <v>0</v>
      </c>
      <c r="AY9" s="57">
        <v>6579</v>
      </c>
      <c r="AZ9" s="57">
        <v>60419</v>
      </c>
      <c r="BA9" s="57">
        <v>11302</v>
      </c>
      <c r="BB9" s="57">
        <v>12343</v>
      </c>
      <c r="BC9" s="57">
        <v>448</v>
      </c>
      <c r="BD9" s="57">
        <v>-1489</v>
      </c>
      <c r="BE9" s="57">
        <v>3587</v>
      </c>
      <c r="BF9" s="57">
        <v>-334</v>
      </c>
      <c r="BG9" s="57">
        <v>2837</v>
      </c>
      <c r="BH9" s="57">
        <v>0</v>
      </c>
      <c r="BI9" s="57">
        <v>-3170</v>
      </c>
      <c r="BJ9" s="57">
        <v>116938</v>
      </c>
      <c r="BK9" s="57">
        <v>-10771</v>
      </c>
      <c r="BL9" s="57">
        <v>-12077</v>
      </c>
      <c r="BM9" s="57">
        <v>736</v>
      </c>
      <c r="BN9" s="57">
        <v>570</v>
      </c>
      <c r="BP9" s="50">
        <f>yield!M14</f>
        <v>0.24066390041427599</v>
      </c>
      <c r="BQ9" s="7"/>
      <c r="BR9" s="9">
        <f t="shared" si="13"/>
        <v>26995</v>
      </c>
      <c r="BS9" s="9">
        <f t="shared" si="14"/>
        <v>2025</v>
      </c>
      <c r="BT9" s="9">
        <f t="shared" si="15"/>
        <v>9460</v>
      </c>
      <c r="BU9" s="9">
        <f t="shared" si="16"/>
        <v>10115</v>
      </c>
      <c r="BV9" s="9">
        <f t="shared" si="17"/>
        <v>2123</v>
      </c>
      <c r="BW9" s="9">
        <f t="shared" si="18"/>
        <v>3272</v>
      </c>
      <c r="BX9" s="9">
        <f t="shared" si="19"/>
        <v>8501</v>
      </c>
      <c r="BY9" s="9">
        <f t="shared" si="20"/>
        <v>1657</v>
      </c>
      <c r="BZ9" s="9">
        <f t="shared" si="21"/>
        <v>6579</v>
      </c>
      <c r="CA9" s="9">
        <f t="shared" si="22"/>
        <v>-1041</v>
      </c>
      <c r="CB9" s="9">
        <f t="shared" si="23"/>
        <v>1306</v>
      </c>
      <c r="CC9" s="19">
        <f t="shared" si="24"/>
        <v>5.1129235818911711</v>
      </c>
      <c r="CD9" s="19">
        <f t="shared" si="25"/>
        <v>4.1895559492275636</v>
      </c>
      <c r="CE9" s="19">
        <f t="shared" si="26"/>
        <v>19.339755504662072</v>
      </c>
      <c r="CF9" s="19">
        <f t="shared" si="27"/>
        <v>4.7728379272034438</v>
      </c>
      <c r="CG9" s="19">
        <f t="shared" si="28"/>
        <v>1.7111069390180811</v>
      </c>
      <c r="CH9" s="19">
        <f t="shared" si="29"/>
        <v>3.0423414041684582</v>
      </c>
      <c r="CI9" s="19">
        <f t="shared" si="30"/>
        <v>2.3971429750315076</v>
      </c>
      <c r="CJ9" s="19">
        <f t="shared" si="31"/>
        <v>13.647352136952161</v>
      </c>
      <c r="CK9" s="19">
        <f t="shared" si="32"/>
        <v>4.700486407171045</v>
      </c>
      <c r="CL9" s="19">
        <f t="shared" si="33"/>
        <v>-2.3544267633610838</v>
      </c>
      <c r="CM9" s="19">
        <f t="shared" si="34"/>
        <v>0.78009609212255082</v>
      </c>
      <c r="CN9" s="19"/>
      <c r="CO9" s="19">
        <f t="shared" si="35"/>
        <v>2.7157806068596635</v>
      </c>
      <c r="CP9" s="19">
        <f t="shared" si="36"/>
        <v>-9.4577961877245968</v>
      </c>
      <c r="CQ9" s="19">
        <f t="shared" si="37"/>
        <v>14.639269097491027</v>
      </c>
      <c r="CR9" s="19">
        <f t="shared" si="38"/>
        <v>7.1272646905645276</v>
      </c>
      <c r="CS9" s="19">
        <f t="shared" si="39"/>
        <v>0.93101084689553026</v>
      </c>
      <c r="CU9" s="21">
        <f>Balance_on_income!B14</f>
        <v>19330.900000000001</v>
      </c>
      <c r="CV9" s="21">
        <f>Balance_on_income!C14</f>
        <v>4082.7</v>
      </c>
      <c r="CW9" s="21">
        <f>Balance_on_income!D14</f>
        <v>2705.9</v>
      </c>
      <c r="CX9" s="21">
        <f>Balance_on_income!E14</f>
        <v>10303.4</v>
      </c>
      <c r="CY9" s="21">
        <f>Balance_on_income!F14</f>
        <v>2238.9</v>
      </c>
      <c r="CZ9" s="21">
        <f>Balance_on_income!G14</f>
        <v>5516.7</v>
      </c>
      <c r="DA9" s="21">
        <f>Balance_on_income!H14</f>
        <v>1048.8</v>
      </c>
      <c r="DB9" s="21">
        <f>Balance_on_income!I14</f>
        <v>1609</v>
      </c>
      <c r="DC9" s="21">
        <f>Balance_on_income!J14</f>
        <v>844.7</v>
      </c>
      <c r="DD9" s="21">
        <f>Balance_on_income!K14</f>
        <v>2014.2</v>
      </c>
      <c r="DE9" s="19">
        <f t="shared" si="40"/>
        <v>3.5931606072006073</v>
      </c>
      <c r="DF9" s="19">
        <f t="shared" si="41"/>
        <v>8.6907285143488231</v>
      </c>
      <c r="DG9" s="19">
        <f t="shared" si="42"/>
        <v>5.3604523142834815</v>
      </c>
      <c r="DH9" s="19">
        <f t="shared" si="43"/>
        <v>4.8662076639009566</v>
      </c>
      <c r="DI9" s="19">
        <f t="shared" si="44"/>
        <v>1.8176275575785494</v>
      </c>
      <c r="DJ9" s="19">
        <f t="shared" si="45"/>
        <v>1.4713362783904893</v>
      </c>
      <c r="DK9" s="19">
        <f t="shared" si="46"/>
        <v>8.5499834371222327</v>
      </c>
      <c r="DL9" s="19">
        <f t="shared" si="47"/>
        <v>0.96821017068295934</v>
      </c>
      <c r="DM9" s="19">
        <f t="shared" si="48"/>
        <v>1.4755561273188889</v>
      </c>
      <c r="DN9" s="19">
        <f t="shared" si="49"/>
        <v>1.3333066804451565</v>
      </c>
      <c r="DP9" s="19">
        <f t="shared" si="50"/>
        <v>2.121824328810118</v>
      </c>
      <c r="DQ9" s="19">
        <f t="shared" si="51"/>
        <v>0.14074507722659035</v>
      </c>
      <c r="DR9" s="19">
        <f t="shared" si="52"/>
        <v>4.3922421436005221</v>
      </c>
      <c r="DS9" s="19">
        <f t="shared" si="53"/>
        <v>3.3906515365820677</v>
      </c>
      <c r="DT9" s="19">
        <f t="shared" si="54"/>
        <v>0.48432087713339289</v>
      </c>
      <c r="DU9" s="19"/>
      <c r="DV9" s="9">
        <f t="shared" si="55"/>
        <v>10604</v>
      </c>
      <c r="DW9" s="9">
        <f t="shared" si="56"/>
        <v>-120</v>
      </c>
      <c r="DX9" s="9">
        <f t="shared" si="57"/>
        <v>6623</v>
      </c>
      <c r="DY9" s="9">
        <f t="shared" si="58"/>
        <v>2331</v>
      </c>
      <c r="DZ9" s="9">
        <f t="shared" si="59"/>
        <v>1417</v>
      </c>
      <c r="EA9" s="9">
        <f t="shared" si="60"/>
        <v>353</v>
      </c>
      <c r="EB9" s="9">
        <f t="shared" si="61"/>
        <v>7317</v>
      </c>
      <c r="EC9" s="9">
        <f t="shared" si="62"/>
        <v>1657</v>
      </c>
      <c r="ED9" s="9">
        <f t="shared" si="63"/>
        <v>6579</v>
      </c>
      <c r="EE9" s="9">
        <f t="shared" si="64"/>
        <v>-1489</v>
      </c>
      <c r="EF9" s="9">
        <f t="shared" si="65"/>
        <v>570</v>
      </c>
      <c r="EG9" s="19">
        <f t="shared" si="0"/>
        <v>1.862648283010282</v>
      </c>
      <c r="EH9" s="19">
        <f t="shared" si="1"/>
        <v>-0.50258340645358279</v>
      </c>
      <c r="EI9" s="19">
        <f t="shared" si="2"/>
        <v>13.467872774008981</v>
      </c>
      <c r="EJ9" s="19">
        <f t="shared" si="3"/>
        <v>0.91514137490269487</v>
      </c>
      <c r="EK9" s="19">
        <f t="shared" si="4"/>
        <v>1.0622410485634282</v>
      </c>
      <c r="EL9" s="19">
        <f t="shared" si="5"/>
        <v>0.1140388723204433</v>
      </c>
      <c r="EM9" s="19">
        <f t="shared" si="6"/>
        <v>2.0298356906355286</v>
      </c>
      <c r="EN9" s="19">
        <f t="shared" si="7"/>
        <v>13.647352136952161</v>
      </c>
      <c r="EO9" s="19">
        <f t="shared" si="8"/>
        <v>4.700486407171045</v>
      </c>
      <c r="EP9" s="19">
        <f t="shared" si="9"/>
        <v>-3.2643447434345996</v>
      </c>
      <c r="EQ9" s="19">
        <f t="shared" si="10"/>
        <v>0.20516952758506957</v>
      </c>
      <c r="ES9" s="19">
        <f t="shared" si="66"/>
        <v>-0.16718740762524664</v>
      </c>
      <c r="ET9" s="19">
        <f t="shared" si="67"/>
        <v>-14.149935543405745</v>
      </c>
      <c r="EU9" s="19">
        <f t="shared" si="68"/>
        <v>8.7673863668379362</v>
      </c>
      <c r="EV9" s="19">
        <f t="shared" si="69"/>
        <v>4.1794861183372944</v>
      </c>
      <c r="EW9" s="19">
        <f t="shared" si="70"/>
        <v>0.85707152097835859</v>
      </c>
      <c r="EX9" s="19"/>
      <c r="EY9" s="21">
        <f t="shared" si="71"/>
        <v>46325.9</v>
      </c>
      <c r="EZ9" s="21">
        <f t="shared" si="72"/>
        <v>6107.7</v>
      </c>
      <c r="FA9" s="21">
        <f t="shared" si="73"/>
        <v>12165.9</v>
      </c>
      <c r="FB9" s="21">
        <f t="shared" si="74"/>
        <v>20418.400000000001</v>
      </c>
      <c r="FC9" s="21">
        <f t="shared" si="75"/>
        <v>4361.8999999999996</v>
      </c>
      <c r="FD9" s="21">
        <f t="shared" si="76"/>
        <v>3272</v>
      </c>
      <c r="FE9" s="21">
        <f t="shared" si="77"/>
        <v>14017.7</v>
      </c>
      <c r="FF9" s="21">
        <f t="shared" si="78"/>
        <v>2705.8</v>
      </c>
      <c r="FG9" s="21">
        <f t="shared" si="79"/>
        <v>8188</v>
      </c>
      <c r="FH9" s="21">
        <f t="shared" si="80"/>
        <v>-196.29999999999995</v>
      </c>
      <c r="FI9" s="21">
        <f t="shared" si="81"/>
        <v>3320.2</v>
      </c>
      <c r="FJ9" s="19">
        <f t="shared" si="82"/>
        <v>8.9461702889338532</v>
      </c>
      <c r="FK9" s="19">
        <f t="shared" si="83"/>
        <v>13.120370563418437</v>
      </c>
      <c r="FL9" s="19">
        <f t="shared" si="84"/>
        <v>24.940293918787624</v>
      </c>
      <c r="FM9" s="19">
        <f t="shared" si="85"/>
        <v>9.8791316909464744</v>
      </c>
      <c r="FN9" s="19">
        <f t="shared" si="86"/>
        <v>3.7688205964387267</v>
      </c>
      <c r="FO9" s="19">
        <f t="shared" si="87"/>
        <v>3.0423414041684582</v>
      </c>
      <c r="FP9" s="19">
        <f t="shared" si="88"/>
        <v>4.1085653532640931</v>
      </c>
      <c r="FQ9" s="19">
        <f t="shared" si="89"/>
        <v>22.437421673916447</v>
      </c>
      <c r="FR9" s="19">
        <f t="shared" si="90"/>
        <v>5.9087826776960561</v>
      </c>
      <c r="FS9" s="19">
        <f t="shared" si="91"/>
        <v>-0.6387845362001543</v>
      </c>
      <c r="FT9" s="19">
        <f t="shared" si="92"/>
        <v>2.3534888724097369</v>
      </c>
      <c r="FV9" s="19">
        <f t="shared" si="93"/>
        <v>4.8376049356697601</v>
      </c>
      <c r="FW9" s="19">
        <f t="shared" si="94"/>
        <v>-9.31705111049801</v>
      </c>
      <c r="FX9" s="19">
        <f t="shared" si="95"/>
        <v>19.031511241091568</v>
      </c>
      <c r="FY9" s="19">
        <f t="shared" si="96"/>
        <v>10.517916227146628</v>
      </c>
      <c r="FZ9" s="19">
        <f t="shared" si="97"/>
        <v>1.4153317240289898</v>
      </c>
      <c r="GB9" s="21">
        <f t="shared" si="98"/>
        <v>29934.9</v>
      </c>
      <c r="GC9" s="21">
        <f t="shared" si="99"/>
        <v>3962.7</v>
      </c>
      <c r="GD9" s="21">
        <f t="shared" si="100"/>
        <v>9328.9</v>
      </c>
      <c r="GE9" s="21">
        <f t="shared" si="101"/>
        <v>12634.4</v>
      </c>
      <c r="GF9" s="21">
        <f t="shared" si="102"/>
        <v>3655.9</v>
      </c>
      <c r="GG9" s="21">
        <f t="shared" si="103"/>
        <v>353</v>
      </c>
      <c r="GH9" s="21">
        <f t="shared" si="104"/>
        <v>12833.7</v>
      </c>
      <c r="GI9" s="21">
        <f t="shared" si="105"/>
        <v>2705.8</v>
      </c>
      <c r="GJ9" s="21">
        <f t="shared" si="106"/>
        <v>8188</v>
      </c>
      <c r="GK9" s="21">
        <f t="shared" si="107"/>
        <v>-644.29999999999995</v>
      </c>
      <c r="GL9" s="21">
        <f t="shared" si="108"/>
        <v>2584.1999999999998</v>
      </c>
      <c r="GM9" s="19">
        <f t="shared" si="109"/>
        <v>5.6958949900529854</v>
      </c>
      <c r="GN9" s="19">
        <f t="shared" si="110"/>
        <v>8.4282312077372801</v>
      </c>
      <c r="GO9" s="19">
        <f t="shared" si="111"/>
        <v>19.068411188134537</v>
      </c>
      <c r="GP9" s="19">
        <f t="shared" si="112"/>
        <v>6.0214351386457032</v>
      </c>
      <c r="GQ9" s="19">
        <f t="shared" si="113"/>
        <v>3.1199547059840294</v>
      </c>
      <c r="GR9" s="19">
        <f t="shared" si="114"/>
        <v>0.1140388723204433</v>
      </c>
      <c r="GS9" s="19">
        <f t="shared" si="115"/>
        <v>3.7412580688680919</v>
      </c>
      <c r="GT9" s="19">
        <f t="shared" si="116"/>
        <v>22.437421673916447</v>
      </c>
      <c r="GU9" s="19">
        <f t="shared" si="117"/>
        <v>5.9087826776960561</v>
      </c>
      <c r="GV9" s="19">
        <f t="shared" si="118"/>
        <v>-1.5487025162736701</v>
      </c>
      <c r="GW9" s="19">
        <f t="shared" si="119"/>
        <v>1.7785623078722779</v>
      </c>
      <c r="GY9" s="19">
        <f t="shared" si="120"/>
        <v>1.9546369211848935</v>
      </c>
      <c r="GZ9" s="19">
        <f t="shared" si="121"/>
        <v>-14.009190466179167</v>
      </c>
      <c r="HA9" s="19">
        <f t="shared" si="122"/>
        <v>13.15962851043848</v>
      </c>
      <c r="HB9" s="19">
        <f t="shared" si="123"/>
        <v>7.5701376549193728</v>
      </c>
      <c r="HC9" s="19">
        <f t="shared" si="124"/>
        <v>1.3413923981117515</v>
      </c>
      <c r="HF9" s="40">
        <f t="shared" si="125"/>
        <v>3.426050003823939E-2</v>
      </c>
      <c r="HG9" s="40">
        <f t="shared" si="126"/>
        <v>1.7197711586619705E-2</v>
      </c>
      <c r="HH9" s="6"/>
      <c r="HI9" s="40">
        <f t="shared" si="11"/>
        <v>3.17773843414908</v>
      </c>
      <c r="HJ9" s="40">
        <f t="shared" si="12"/>
        <v>1.4755561273188889</v>
      </c>
      <c r="HK9" s="6"/>
      <c r="HL9" s="40">
        <f t="shared" si="127"/>
        <v>1.7021823068301911</v>
      </c>
      <c r="HN9" s="7">
        <v>0</v>
      </c>
      <c r="HP9" s="53"/>
    </row>
    <row r="10" spans="1:224" s="9" customFormat="1" ht="15">
      <c r="A10" s="9">
        <v>2007</v>
      </c>
      <c r="B10" s="57">
        <v>610492</v>
      </c>
      <c r="C10" s="57">
        <v>52387</v>
      </c>
      <c r="D10" s="57">
        <v>58863</v>
      </c>
      <c r="E10" s="57">
        <v>-8251</v>
      </c>
      <c r="F10" s="57">
        <v>1776</v>
      </c>
      <c r="G10" s="57">
        <v>61858</v>
      </c>
      <c r="H10" s="57">
        <v>8382</v>
      </c>
      <c r="I10" s="57">
        <v>8661</v>
      </c>
      <c r="J10" s="57">
        <v>-269</v>
      </c>
      <c r="K10" s="57">
        <v>-9</v>
      </c>
      <c r="L10" s="57">
        <v>65376</v>
      </c>
      <c r="M10" s="57">
        <v>4661</v>
      </c>
      <c r="N10" s="57">
        <v>2958</v>
      </c>
      <c r="O10" s="57">
        <v>-780</v>
      </c>
      <c r="P10" s="57">
        <v>2483</v>
      </c>
      <c r="Q10" s="58">
        <v>222311</v>
      </c>
      <c r="R10" s="57">
        <v>4268</v>
      </c>
      <c r="S10" s="57">
        <v>9972</v>
      </c>
      <c r="T10" s="57">
        <v>-1345</v>
      </c>
      <c r="U10" s="57">
        <v>-4359</v>
      </c>
      <c r="V10" s="57">
        <v>4442</v>
      </c>
      <c r="W10" s="57">
        <v>1703</v>
      </c>
      <c r="X10" s="57">
        <v>3928</v>
      </c>
      <c r="Y10" s="57">
        <v>-5</v>
      </c>
      <c r="Z10" s="57">
        <v>-2221</v>
      </c>
      <c r="AA10" s="57">
        <v>146227</v>
      </c>
      <c r="AB10" s="57">
        <v>29529</v>
      </c>
      <c r="AC10" s="57">
        <v>29046</v>
      </c>
      <c r="AD10" s="57">
        <v>-2286</v>
      </c>
      <c r="AE10" s="57">
        <v>2769</v>
      </c>
      <c r="AF10" s="57">
        <v>110279</v>
      </c>
      <c r="AG10" s="57">
        <v>3844</v>
      </c>
      <c r="AH10" s="57">
        <v>4297</v>
      </c>
      <c r="AI10" s="57">
        <v>-3566</v>
      </c>
      <c r="AJ10" s="57">
        <v>3112</v>
      </c>
      <c r="AK10" s="57">
        <v>360271</v>
      </c>
      <c r="AL10" s="57">
        <v>17247</v>
      </c>
      <c r="AM10" s="57">
        <v>32414</v>
      </c>
      <c r="AN10" s="57">
        <v>-2860</v>
      </c>
      <c r="AO10" s="57">
        <v>-12307</v>
      </c>
      <c r="AP10" s="57">
        <v>15145</v>
      </c>
      <c r="AQ10" s="57">
        <v>2342</v>
      </c>
      <c r="AR10" s="57">
        <v>2655</v>
      </c>
      <c r="AS10" s="57">
        <v>0</v>
      </c>
      <c r="AT10" s="57">
        <v>-313</v>
      </c>
      <c r="AU10" s="57">
        <v>142031</v>
      </c>
      <c r="AV10" s="57">
        <v>-7245</v>
      </c>
      <c r="AW10" s="57">
        <v>5444</v>
      </c>
      <c r="AX10" s="57">
        <v>0</v>
      </c>
      <c r="AY10" s="57">
        <v>-12689</v>
      </c>
      <c r="AZ10" s="57">
        <v>79456</v>
      </c>
      <c r="BA10" s="57">
        <v>19037</v>
      </c>
      <c r="BB10" s="57">
        <v>19478</v>
      </c>
      <c r="BC10" s="57">
        <v>-36</v>
      </c>
      <c r="BD10" s="57">
        <v>-406</v>
      </c>
      <c r="BE10" s="57">
        <v>4964</v>
      </c>
      <c r="BF10" s="57">
        <v>1377</v>
      </c>
      <c r="BG10" s="57">
        <v>4203</v>
      </c>
      <c r="BH10" s="57">
        <v>0</v>
      </c>
      <c r="BI10" s="57">
        <v>-2825</v>
      </c>
      <c r="BJ10" s="57">
        <v>118674</v>
      </c>
      <c r="BK10" s="57">
        <v>1736</v>
      </c>
      <c r="BL10" s="57">
        <v>633</v>
      </c>
      <c r="BM10" s="57">
        <v>-2823</v>
      </c>
      <c r="BN10" s="57">
        <v>3926</v>
      </c>
      <c r="BP10" s="50">
        <f>yield!M15</f>
        <v>5.7951817204070298E-2</v>
      </c>
      <c r="BQ10" s="7"/>
      <c r="BR10" s="9">
        <f t="shared" si="13"/>
        <v>-4250</v>
      </c>
      <c r="BS10" s="9">
        <f t="shared" si="14"/>
        <v>-279</v>
      </c>
      <c r="BT10" s="9">
        <f t="shared" si="15"/>
        <v>1703</v>
      </c>
      <c r="BU10" s="9">
        <f t="shared" si="16"/>
        <v>-5704</v>
      </c>
      <c r="BV10" s="9">
        <f t="shared" si="17"/>
        <v>483</v>
      </c>
      <c r="BW10" s="9">
        <f t="shared" si="18"/>
        <v>-453</v>
      </c>
      <c r="BX10" s="9">
        <f t="shared" si="19"/>
        <v>-12340</v>
      </c>
      <c r="BY10" s="9">
        <f t="shared" si="20"/>
        <v>-313</v>
      </c>
      <c r="BZ10" s="9">
        <f t="shared" si="21"/>
        <v>-12689</v>
      </c>
      <c r="CA10" s="9">
        <f t="shared" si="22"/>
        <v>-441</v>
      </c>
      <c r="CB10" s="9">
        <f t="shared" si="23"/>
        <v>1103</v>
      </c>
      <c r="CC10" s="19">
        <f t="shared" si="24"/>
        <v>-0.82273475661391871</v>
      </c>
      <c r="CD10" s="19">
        <f t="shared" si="25"/>
        <v>-0.57934544991270487</v>
      </c>
      <c r="CE10" s="19">
        <f t="shared" si="26"/>
        <v>2.7453653712252724</v>
      </c>
      <c r="CF10" s="19">
        <f t="shared" si="27"/>
        <v>-2.6724008742438188</v>
      </c>
      <c r="CG10" s="19">
        <f t="shared" si="28"/>
        <v>0.35573087157412253</v>
      </c>
      <c r="CH10" s="19">
        <f t="shared" si="29"/>
        <v>-0.4832836213559899</v>
      </c>
      <c r="CI10" s="19">
        <f t="shared" si="30"/>
        <v>-3.691254989829218</v>
      </c>
      <c r="CJ10" s="19">
        <f t="shared" si="31"/>
        <v>-2.5012418162952188</v>
      </c>
      <c r="CK10" s="19">
        <f t="shared" si="32"/>
        <v>-8.5533567375701942</v>
      </c>
      <c r="CL10" s="19">
        <f t="shared" si="33"/>
        <v>-0.78739835068272201</v>
      </c>
      <c r="CM10" s="19">
        <f t="shared" si="34"/>
        <v>0.88477031891931457</v>
      </c>
      <c r="CN10" s="19"/>
      <c r="CO10" s="19">
        <f t="shared" si="35"/>
        <v>2.8685202332152993</v>
      </c>
      <c r="CP10" s="19">
        <f t="shared" si="36"/>
        <v>1.9218963663825139</v>
      </c>
      <c r="CQ10" s="19">
        <f t="shared" si="37"/>
        <v>11.298722108795467</v>
      </c>
      <c r="CR10" s="19">
        <f t="shared" si="38"/>
        <v>-1.8850025235610968</v>
      </c>
      <c r="CS10" s="19">
        <f t="shared" si="39"/>
        <v>-0.52903944734519204</v>
      </c>
      <c r="CU10" s="21">
        <f>Balance_on_income!B15</f>
        <v>23612.299999999996</v>
      </c>
      <c r="CV10" s="21">
        <f>Balance_on_income!C15</f>
        <v>5309.2</v>
      </c>
      <c r="CW10" s="21">
        <f>Balance_on_income!D15</f>
        <v>3363.7</v>
      </c>
      <c r="CX10" s="21">
        <f>Balance_on_income!E15</f>
        <v>11997.3</v>
      </c>
      <c r="CY10" s="21">
        <f>Balance_on_income!F15</f>
        <v>2942.1</v>
      </c>
      <c r="CZ10" s="21">
        <f>Balance_on_income!G15</f>
        <v>7138.4</v>
      </c>
      <c r="DA10" s="21">
        <f>Balance_on_income!H15</f>
        <v>1743.7</v>
      </c>
      <c r="DB10" s="21">
        <f>Balance_on_income!I15</f>
        <v>2031.7</v>
      </c>
      <c r="DC10" s="21">
        <f>Balance_on_income!J15</f>
        <v>1077.8</v>
      </c>
      <c r="DD10" s="21">
        <f>Balance_on_income!K15</f>
        <v>2285.1999999999998</v>
      </c>
      <c r="DE10" s="19">
        <f t="shared" si="40"/>
        <v>4.1912762744208631</v>
      </c>
      <c r="DF10" s="19">
        <f t="shared" si="41"/>
        <v>9.8645235982816928</v>
      </c>
      <c r="DG10" s="19">
        <f t="shared" si="42"/>
        <v>5.4790195778963158</v>
      </c>
      <c r="DH10" s="19">
        <f t="shared" si="43"/>
        <v>5.4411582477486009</v>
      </c>
      <c r="DI10" s="19">
        <f t="shared" si="44"/>
        <v>2.4617444555705692</v>
      </c>
      <c r="DJ10" s="19">
        <f t="shared" si="45"/>
        <v>2.0438816636489943</v>
      </c>
      <c r="DK10" s="19">
        <f t="shared" si="46"/>
        <v>13.553657779895767</v>
      </c>
      <c r="DL10" s="19">
        <f t="shared" si="47"/>
        <v>1.3023293926856194</v>
      </c>
      <c r="DM10" s="19">
        <f t="shared" si="48"/>
        <v>1.7249244907755479</v>
      </c>
      <c r="DN10" s="19">
        <f t="shared" si="49"/>
        <v>1.8951478612226236</v>
      </c>
      <c r="DP10" s="19">
        <f t="shared" si="50"/>
        <v>2.1473946107718689</v>
      </c>
      <c r="DQ10" s="19">
        <f t="shared" si="51"/>
        <v>-3.6891341816140741</v>
      </c>
      <c r="DR10" s="19">
        <f t="shared" si="52"/>
        <v>4.1766901852106963</v>
      </c>
      <c r="DS10" s="19">
        <f t="shared" si="53"/>
        <v>3.716233756973053</v>
      </c>
      <c r="DT10" s="19">
        <f t="shared" si="54"/>
        <v>0.56659659434794563</v>
      </c>
      <c r="DU10" s="19"/>
      <c r="DV10" s="9">
        <f t="shared" si="55"/>
        <v>3996</v>
      </c>
      <c r="DW10" s="9">
        <f t="shared" si="56"/>
        <v>-10</v>
      </c>
      <c r="DX10" s="9">
        <f t="shared" si="57"/>
        <v>2483</v>
      </c>
      <c r="DY10" s="9">
        <f t="shared" si="58"/>
        <v>-4359</v>
      </c>
      <c r="DZ10" s="9">
        <f t="shared" si="59"/>
        <v>2769</v>
      </c>
      <c r="EA10" s="9">
        <f t="shared" si="60"/>
        <v>3113</v>
      </c>
      <c r="EB10" s="9">
        <f t="shared" si="61"/>
        <v>-9481</v>
      </c>
      <c r="EC10" s="9">
        <f t="shared" si="62"/>
        <v>-313</v>
      </c>
      <c r="ED10" s="9">
        <f t="shared" si="63"/>
        <v>-12689</v>
      </c>
      <c r="EE10" s="9">
        <f t="shared" si="64"/>
        <v>-405</v>
      </c>
      <c r="EF10" s="9">
        <f t="shared" si="65"/>
        <v>3926</v>
      </c>
      <c r="EG10" s="19">
        <f t="shared" si="0"/>
        <v>0.66118921814455334</v>
      </c>
      <c r="EH10" s="19">
        <f t="shared" si="1"/>
        <v>-7.660739938403216E-2</v>
      </c>
      <c r="EI10" s="19">
        <f t="shared" si="2"/>
        <v>4.0293120691258011</v>
      </c>
      <c r="EJ10" s="19">
        <f t="shared" si="3"/>
        <v>-2.0559073387927618</v>
      </c>
      <c r="EK10" s="19">
        <f t="shared" si="4"/>
        <v>2.3134987756918468</v>
      </c>
      <c r="EL10" s="19">
        <f t="shared" si="5"/>
        <v>2.865177538145125</v>
      </c>
      <c r="EM10" s="19">
        <f t="shared" si="6"/>
        <v>-2.8494632773531259</v>
      </c>
      <c r="EN10" s="19">
        <f t="shared" si="7"/>
        <v>-2.5012418162952188</v>
      </c>
      <c r="EO10" s="19">
        <f t="shared" si="8"/>
        <v>-8.5533567375701942</v>
      </c>
      <c r="EP10" s="19">
        <f t="shared" si="9"/>
        <v>-0.72784895491467827</v>
      </c>
      <c r="EQ10" s="19">
        <f t="shared" si="10"/>
        <v>3.2974718938831638</v>
      </c>
      <c r="ES10" s="19">
        <f t="shared" si="66"/>
        <v>3.5106524954976792</v>
      </c>
      <c r="ET10" s="19">
        <f t="shared" si="67"/>
        <v>2.4246344169111866</v>
      </c>
      <c r="EU10" s="19">
        <f t="shared" si="68"/>
        <v>12.582668806695995</v>
      </c>
      <c r="EV10" s="19">
        <f t="shared" si="69"/>
        <v>-1.3280583838780835</v>
      </c>
      <c r="EW10" s="19">
        <f t="shared" si="70"/>
        <v>-0.98397311819131694</v>
      </c>
      <c r="EX10" s="19"/>
      <c r="EY10" s="21">
        <f t="shared" si="71"/>
        <v>19362.299999999996</v>
      </c>
      <c r="EZ10" s="21">
        <f t="shared" si="72"/>
        <v>5030.2</v>
      </c>
      <c r="FA10" s="21">
        <f t="shared" si="73"/>
        <v>5066.7</v>
      </c>
      <c r="FB10" s="21">
        <f t="shared" si="74"/>
        <v>6293.2999999999993</v>
      </c>
      <c r="FC10" s="21">
        <f t="shared" si="75"/>
        <v>3425.1</v>
      </c>
      <c r="FD10" s="21">
        <f t="shared" si="76"/>
        <v>-453</v>
      </c>
      <c r="FE10" s="21">
        <f t="shared" si="77"/>
        <v>-5201.5999999999995</v>
      </c>
      <c r="FF10" s="21">
        <f t="shared" si="78"/>
        <v>1430.7</v>
      </c>
      <c r="FG10" s="21">
        <f t="shared" si="79"/>
        <v>-10657.3</v>
      </c>
      <c r="FH10" s="21">
        <f t="shared" si="80"/>
        <v>636.79999999999995</v>
      </c>
      <c r="FI10" s="21">
        <f t="shared" si="81"/>
        <v>3388.2</v>
      </c>
      <c r="FJ10" s="19">
        <f t="shared" si="82"/>
        <v>3.4264597703312027</v>
      </c>
      <c r="FK10" s="19">
        <f t="shared" si="83"/>
        <v>9.343096400893236</v>
      </c>
      <c r="FL10" s="19">
        <f t="shared" si="84"/>
        <v>8.2823032016458242</v>
      </c>
      <c r="FM10" s="19">
        <f t="shared" si="85"/>
        <v>2.8266756260290071</v>
      </c>
      <c r="FN10" s="19">
        <f t="shared" si="86"/>
        <v>2.8753935796689278</v>
      </c>
      <c r="FO10" s="19">
        <f t="shared" si="87"/>
        <v>-0.4832836213559899</v>
      </c>
      <c r="FP10" s="19">
        <f t="shared" si="88"/>
        <v>-1.5894550736559654</v>
      </c>
      <c r="FQ10" s="19">
        <f t="shared" si="89"/>
        <v>11.110334216124773</v>
      </c>
      <c r="FR10" s="19">
        <f t="shared" si="90"/>
        <v>-7.1931090923603396</v>
      </c>
      <c r="FS10" s="19">
        <f t="shared" si="91"/>
        <v>0.99544439261705087</v>
      </c>
      <c r="FT10" s="19">
        <f t="shared" si="92"/>
        <v>2.8378364326661965</v>
      </c>
      <c r="FV10" s="19">
        <f t="shared" si="93"/>
        <v>5.0159148439871686</v>
      </c>
      <c r="FW10" s="19">
        <f t="shared" si="94"/>
        <v>-1.7672378152315371</v>
      </c>
      <c r="FX10" s="19">
        <f t="shared" si="95"/>
        <v>15.475412294006164</v>
      </c>
      <c r="FY10" s="19">
        <f t="shared" si="96"/>
        <v>1.8312312334119563</v>
      </c>
      <c r="FZ10" s="19">
        <f t="shared" si="97"/>
        <v>3.7557147002731384E-2</v>
      </c>
      <c r="GB10" s="21">
        <f t="shared" si="98"/>
        <v>27608.299999999996</v>
      </c>
      <c r="GC10" s="21">
        <f t="shared" si="99"/>
        <v>5299.2</v>
      </c>
      <c r="GD10" s="21">
        <f t="shared" si="100"/>
        <v>5846.7</v>
      </c>
      <c r="GE10" s="21">
        <f t="shared" si="101"/>
        <v>7638.2999999999993</v>
      </c>
      <c r="GF10" s="21">
        <f t="shared" si="102"/>
        <v>5711.1</v>
      </c>
      <c r="GG10" s="21">
        <f t="shared" si="103"/>
        <v>3113</v>
      </c>
      <c r="GH10" s="21">
        <f t="shared" si="104"/>
        <v>-2342.5999999999995</v>
      </c>
      <c r="GI10" s="21">
        <f t="shared" si="105"/>
        <v>1430.7</v>
      </c>
      <c r="GJ10" s="21">
        <f t="shared" si="106"/>
        <v>-10657.3</v>
      </c>
      <c r="GK10" s="21">
        <f t="shared" si="107"/>
        <v>672.8</v>
      </c>
      <c r="GL10" s="21">
        <f t="shared" si="108"/>
        <v>6211.2</v>
      </c>
      <c r="GM10" s="19">
        <f t="shared" si="109"/>
        <v>4.9103837450896526</v>
      </c>
      <c r="GN10" s="19">
        <f t="shared" si="110"/>
        <v>9.8458344514219078</v>
      </c>
      <c r="GO10" s="19">
        <f t="shared" si="111"/>
        <v>9.566249899546353</v>
      </c>
      <c r="GP10" s="19">
        <f t="shared" si="112"/>
        <v>3.4431691614800863</v>
      </c>
      <c r="GQ10" s="19">
        <f t="shared" si="113"/>
        <v>4.8331614837866743</v>
      </c>
      <c r="GR10" s="19">
        <f t="shared" si="114"/>
        <v>2.865177538145125</v>
      </c>
      <c r="GS10" s="19">
        <f t="shared" si="115"/>
        <v>-0.74766336117988441</v>
      </c>
      <c r="GT10" s="19">
        <f t="shared" si="116"/>
        <v>11.110334216124773</v>
      </c>
      <c r="GU10" s="19">
        <f t="shared" si="117"/>
        <v>-7.1931090923603396</v>
      </c>
      <c r="GV10" s="19">
        <f t="shared" si="118"/>
        <v>1.0549937883850946</v>
      </c>
      <c r="GW10" s="19">
        <f t="shared" si="119"/>
        <v>5.2505380076300456</v>
      </c>
      <c r="GY10" s="19">
        <f t="shared" si="120"/>
        <v>5.658047106269537</v>
      </c>
      <c r="GZ10" s="19">
        <f t="shared" si="121"/>
        <v>-1.2644997647028653</v>
      </c>
      <c r="HA10" s="19">
        <f t="shared" si="122"/>
        <v>16.759358991906694</v>
      </c>
      <c r="HB10" s="19">
        <f t="shared" si="123"/>
        <v>2.3881753730949917</v>
      </c>
      <c r="HC10" s="19">
        <f t="shared" si="124"/>
        <v>-0.41737652384337132</v>
      </c>
      <c r="HF10" s="40">
        <f t="shared" si="125"/>
        <v>3.6974155412693617E-2</v>
      </c>
      <c r="HG10" s="40">
        <f t="shared" si="126"/>
        <v>1.7838759330674126E-2</v>
      </c>
      <c r="HH10" s="6"/>
      <c r="HI10" s="40">
        <f t="shared" si="11"/>
        <v>3.6373558102750669</v>
      </c>
      <c r="HJ10" s="40">
        <f t="shared" si="12"/>
        <v>1.7249244907755479</v>
      </c>
      <c r="HK10" s="6"/>
      <c r="HL10" s="40">
        <f t="shared" si="127"/>
        <v>1.9124313194995191</v>
      </c>
      <c r="HN10" s="7">
        <v>0</v>
      </c>
      <c r="HP10" s="53"/>
    </row>
    <row r="11" spans="1:224" s="9" customFormat="1" ht="15">
      <c r="A11" s="9">
        <v>2008</v>
      </c>
      <c r="B11" s="57">
        <v>519179</v>
      </c>
      <c r="C11" s="57">
        <v>-91313</v>
      </c>
      <c r="D11" s="57">
        <v>33476</v>
      </c>
      <c r="E11" s="57">
        <v>-103006</v>
      </c>
      <c r="F11" s="57">
        <v>-21783</v>
      </c>
      <c r="G11" s="57">
        <v>61740</v>
      </c>
      <c r="H11" s="57">
        <v>-118</v>
      </c>
      <c r="I11" s="57">
        <v>13232</v>
      </c>
      <c r="J11" s="57">
        <v>-12943</v>
      </c>
      <c r="K11" s="57">
        <v>-407</v>
      </c>
      <c r="L11" s="57">
        <v>35817</v>
      </c>
      <c r="M11" s="57">
        <v>-29559</v>
      </c>
      <c r="N11" s="57">
        <v>6415</v>
      </c>
      <c r="O11" s="57">
        <v>-10697</v>
      </c>
      <c r="P11" s="57">
        <v>-25277</v>
      </c>
      <c r="Q11" s="58">
        <v>179865</v>
      </c>
      <c r="R11" s="57">
        <v>-42446</v>
      </c>
      <c r="S11" s="57">
        <v>7563</v>
      </c>
      <c r="T11" s="57">
        <v>-39809</v>
      </c>
      <c r="U11" s="57">
        <v>-10201</v>
      </c>
      <c r="V11" s="57">
        <v>7022</v>
      </c>
      <c r="W11" s="57">
        <v>2580</v>
      </c>
      <c r="X11" s="57">
        <v>4722</v>
      </c>
      <c r="Y11" s="57">
        <v>-5</v>
      </c>
      <c r="Z11" s="57">
        <v>-2137</v>
      </c>
      <c r="AA11" s="57">
        <v>141752</v>
      </c>
      <c r="AB11" s="57">
        <v>-4475</v>
      </c>
      <c r="AC11" s="57">
        <v>-1657</v>
      </c>
      <c r="AD11" s="57">
        <v>-14787</v>
      </c>
      <c r="AE11" s="57">
        <v>11969</v>
      </c>
      <c r="AF11" s="57">
        <v>92983</v>
      </c>
      <c r="AG11" s="57">
        <v>-17295</v>
      </c>
      <c r="AH11" s="57">
        <v>3200</v>
      </c>
      <c r="AI11" s="57">
        <v>-24765</v>
      </c>
      <c r="AJ11" s="57">
        <v>4270</v>
      </c>
      <c r="AK11" s="57">
        <v>293671</v>
      </c>
      <c r="AL11" s="57">
        <v>-66600</v>
      </c>
      <c r="AM11" s="57">
        <v>9943</v>
      </c>
      <c r="AN11" s="57">
        <v>-15030</v>
      </c>
      <c r="AO11" s="57">
        <v>-61512</v>
      </c>
      <c r="AP11" s="57">
        <v>18456</v>
      </c>
      <c r="AQ11" s="57">
        <v>3311</v>
      </c>
      <c r="AR11" s="57">
        <v>2525</v>
      </c>
      <c r="AS11" s="57">
        <v>0</v>
      </c>
      <c r="AT11" s="57">
        <v>786</v>
      </c>
      <c r="AU11" s="57">
        <v>68625</v>
      </c>
      <c r="AV11" s="57">
        <v>-73406</v>
      </c>
      <c r="AW11" s="57">
        <v>-7464</v>
      </c>
      <c r="AX11" s="57">
        <v>0</v>
      </c>
      <c r="AY11" s="57">
        <v>-65942</v>
      </c>
      <c r="AZ11" s="57">
        <v>71682</v>
      </c>
      <c r="BA11" s="57">
        <v>-7774</v>
      </c>
      <c r="BB11" s="57">
        <v>-2879</v>
      </c>
      <c r="BC11" s="57">
        <v>-1600</v>
      </c>
      <c r="BD11" s="57">
        <v>-3294</v>
      </c>
      <c r="BE11" s="57">
        <v>7761</v>
      </c>
      <c r="BF11" s="57">
        <v>2797</v>
      </c>
      <c r="BG11" s="57">
        <v>4909</v>
      </c>
      <c r="BH11" s="57">
        <v>0</v>
      </c>
      <c r="BI11" s="57">
        <v>-2112</v>
      </c>
      <c r="BJ11" s="57">
        <v>127146</v>
      </c>
      <c r="BK11" s="57">
        <v>8472</v>
      </c>
      <c r="BL11" s="57">
        <v>12853</v>
      </c>
      <c r="BM11" s="57">
        <v>-13431</v>
      </c>
      <c r="BN11" s="57">
        <v>9050</v>
      </c>
      <c r="BP11" s="50">
        <f>yield!M16</f>
        <v>1.3734899884159999</v>
      </c>
      <c r="BQ11" s="7"/>
      <c r="BR11" s="9">
        <f t="shared" si="13"/>
        <v>-122646</v>
      </c>
      <c r="BS11" s="9">
        <f t="shared" si="14"/>
        <v>-13350</v>
      </c>
      <c r="BT11" s="9">
        <f t="shared" si="15"/>
        <v>-35974</v>
      </c>
      <c r="BU11" s="9">
        <f t="shared" si="16"/>
        <v>-50009</v>
      </c>
      <c r="BV11" s="9">
        <f t="shared" si="17"/>
        <v>-2818</v>
      </c>
      <c r="BW11" s="9">
        <f t="shared" si="18"/>
        <v>-20495</v>
      </c>
      <c r="BX11" s="9">
        <f t="shared" si="19"/>
        <v>-74432</v>
      </c>
      <c r="BY11" s="9">
        <f t="shared" si="20"/>
        <v>786</v>
      </c>
      <c r="BZ11" s="9">
        <f t="shared" si="21"/>
        <v>-65942</v>
      </c>
      <c r="CA11" s="9">
        <f t="shared" si="22"/>
        <v>-4895</v>
      </c>
      <c r="CB11" s="9">
        <f t="shared" si="23"/>
        <v>-4381</v>
      </c>
      <c r="CC11" s="19">
        <f t="shared" si="24"/>
        <v>-21.317638504315084</v>
      </c>
      <c r="CD11" s="19">
        <f t="shared" si="25"/>
        <v>-22.644161783149997</v>
      </c>
      <c r="CE11" s="19">
        <f t="shared" si="26"/>
        <v>-55.635649264770706</v>
      </c>
      <c r="CF11" s="19">
        <f t="shared" si="27"/>
        <v>-23.545162757429171</v>
      </c>
      <c r="CG11" s="19">
        <f t="shared" si="28"/>
        <v>-3.2559110545836156</v>
      </c>
      <c r="CH11" s="19">
        <f t="shared" si="29"/>
        <v>-19.687927474917732</v>
      </c>
      <c r="CI11" s="19">
        <f t="shared" si="30"/>
        <v>-22.01975423963939</v>
      </c>
      <c r="CJ11" s="19">
        <f t="shared" si="31"/>
        <v>3.7646347576866246</v>
      </c>
      <c r="CK11" s="19">
        <f t="shared" si="32"/>
        <v>-47.153730720151124</v>
      </c>
      <c r="CL11" s="19">
        <f t="shared" si="33"/>
        <v>-7.4320538410782007</v>
      </c>
      <c r="CM11" s="19">
        <f t="shared" si="34"/>
        <v>-4.9964895037159174</v>
      </c>
      <c r="CN11" s="19"/>
      <c r="CO11" s="19">
        <f t="shared" si="35"/>
        <v>0.70211573532430549</v>
      </c>
      <c r="CP11" s="19">
        <f t="shared" si="36"/>
        <v>-26.408796540836622</v>
      </c>
      <c r="CQ11" s="19">
        <f t="shared" si="37"/>
        <v>-8.4819185446195817</v>
      </c>
      <c r="CR11" s="19">
        <f t="shared" si="38"/>
        <v>-16.113108916350971</v>
      </c>
      <c r="CS11" s="19">
        <f t="shared" si="39"/>
        <v>1.7405784491323018</v>
      </c>
      <c r="CU11" s="21">
        <f>Balance_on_income!B16</f>
        <v>22250.5</v>
      </c>
      <c r="CV11" s="21">
        <f>Balance_on_income!C16</f>
        <v>5033.8999999999996</v>
      </c>
      <c r="CW11" s="21">
        <f>Balance_on_income!D16</f>
        <v>3298.3</v>
      </c>
      <c r="CX11" s="21">
        <f>Balance_on_income!E16</f>
        <v>11233.3</v>
      </c>
      <c r="CY11" s="21">
        <f>Balance_on_income!F16</f>
        <v>2685</v>
      </c>
      <c r="CZ11" s="21">
        <f>Balance_on_income!G16</f>
        <v>6124.7000000000007</v>
      </c>
      <c r="DA11" s="21">
        <f>Balance_on_income!H16</f>
        <v>1222.4000000000001</v>
      </c>
      <c r="DB11" s="21">
        <f>Balance_on_income!I16</f>
        <v>2128.4</v>
      </c>
      <c r="DC11" s="21">
        <f>Balance_on_income!J16</f>
        <v>1075.4000000000001</v>
      </c>
      <c r="DD11" s="21">
        <f>Balance_on_income!K16</f>
        <v>1698.5</v>
      </c>
      <c r="DE11" s="19">
        <f t="shared" si="40"/>
        <v>2.2667728626978301</v>
      </c>
      <c r="DF11" s="19">
        <f t="shared" si="41"/>
        <v>6.6726930489343861</v>
      </c>
      <c r="DG11" s="19">
        <f t="shared" si="42"/>
        <v>3.6218873442744437</v>
      </c>
      <c r="DH11" s="19">
        <f t="shared" si="43"/>
        <v>3.6296238315871809</v>
      </c>
      <c r="DI11" s="19">
        <f t="shared" si="44"/>
        <v>0.45642723287828701</v>
      </c>
      <c r="DJ11" s="19">
        <f t="shared" si="45"/>
        <v>0.34554572989728971</v>
      </c>
      <c r="DK11" s="19">
        <f t="shared" si="46"/>
        <v>6.6070731864264598</v>
      </c>
      <c r="DL11" s="19">
        <f t="shared" si="47"/>
        <v>0.12336174245222153</v>
      </c>
      <c r="DM11" s="19">
        <f t="shared" si="48"/>
        <v>-1.9765033964203038E-2</v>
      </c>
      <c r="DN11" s="19">
        <f t="shared" si="49"/>
        <v>5.695945695671778E-2</v>
      </c>
      <c r="DP11" s="19">
        <f t="shared" si="50"/>
        <v>1.9212271328005404</v>
      </c>
      <c r="DQ11" s="19">
        <f t="shared" si="51"/>
        <v>6.5619862507926285E-2</v>
      </c>
      <c r="DR11" s="19">
        <f t="shared" si="52"/>
        <v>3.4985256018222222</v>
      </c>
      <c r="DS11" s="19">
        <f t="shared" si="53"/>
        <v>3.649388865551384</v>
      </c>
      <c r="DT11" s="19">
        <f t="shared" si="54"/>
        <v>0.39946777592156923</v>
      </c>
      <c r="DU11" s="19"/>
      <c r="DV11" s="9">
        <f t="shared" si="55"/>
        <v>-19645</v>
      </c>
      <c r="DW11" s="9">
        <f t="shared" si="56"/>
        <v>-407</v>
      </c>
      <c r="DX11" s="9">
        <f t="shared" si="57"/>
        <v>-25277</v>
      </c>
      <c r="DY11" s="9">
        <f t="shared" si="58"/>
        <v>-10200</v>
      </c>
      <c r="DZ11" s="9">
        <f t="shared" si="59"/>
        <v>11969</v>
      </c>
      <c r="EA11" s="9">
        <f t="shared" si="60"/>
        <v>4270</v>
      </c>
      <c r="EB11" s="9">
        <f t="shared" si="61"/>
        <v>-59401</v>
      </c>
      <c r="EC11" s="9">
        <f t="shared" si="62"/>
        <v>786</v>
      </c>
      <c r="ED11" s="9">
        <f t="shared" si="63"/>
        <v>-65942</v>
      </c>
      <c r="EE11" s="9">
        <f t="shared" si="64"/>
        <v>-3295</v>
      </c>
      <c r="EF11" s="9">
        <f t="shared" si="65"/>
        <v>9050</v>
      </c>
      <c r="EG11" s="19">
        <f t="shared" si="0"/>
        <v>-4.5524443470117859</v>
      </c>
      <c r="EH11" s="19">
        <f t="shared" si="1"/>
        <v>-2.0039248317050951</v>
      </c>
      <c r="EI11" s="19">
        <f t="shared" si="2"/>
        <v>-39.49506495707913</v>
      </c>
      <c r="EJ11" s="19">
        <f t="shared" si="3"/>
        <v>-5.880883667288006</v>
      </c>
      <c r="EK11" s="19">
        <f t="shared" si="4"/>
        <v>6.719438074382289</v>
      </c>
      <c r="EL11" s="19">
        <f t="shared" si="5"/>
        <v>2.4646902376076252</v>
      </c>
      <c r="EM11" s="19">
        <f t="shared" si="6"/>
        <v>-17.846633644554121</v>
      </c>
      <c r="EN11" s="19">
        <f t="shared" si="7"/>
        <v>3.7646347576866246</v>
      </c>
      <c r="EO11" s="19">
        <f t="shared" si="8"/>
        <v>-47.153730720151124</v>
      </c>
      <c r="EP11" s="19">
        <f t="shared" si="9"/>
        <v>-5.4456438699904464</v>
      </c>
      <c r="EQ11" s="19">
        <f t="shared" si="10"/>
        <v>6.1677300851967098</v>
      </c>
      <c r="ES11" s="19">
        <f t="shared" si="66"/>
        <v>13.294189297542335</v>
      </c>
      <c r="ET11" s="19">
        <f t="shared" si="67"/>
        <v>-5.7685595893917192</v>
      </c>
      <c r="EU11" s="19">
        <f t="shared" si="68"/>
        <v>7.6586657630719941</v>
      </c>
      <c r="EV11" s="19">
        <f t="shared" si="69"/>
        <v>-0.43523979729755968</v>
      </c>
      <c r="EW11" s="19">
        <f t="shared" si="70"/>
        <v>0.55170798918557917</v>
      </c>
      <c r="EX11" s="19"/>
      <c r="EY11" s="21">
        <f t="shared" si="71"/>
        <v>-100395.5</v>
      </c>
      <c r="EZ11" s="21">
        <f t="shared" si="72"/>
        <v>-8316.1</v>
      </c>
      <c r="FA11" s="21">
        <f t="shared" si="73"/>
        <v>-32675.7</v>
      </c>
      <c r="FB11" s="21">
        <f t="shared" si="74"/>
        <v>-38775.699999999997</v>
      </c>
      <c r="FC11" s="21">
        <f t="shared" si="75"/>
        <v>-133</v>
      </c>
      <c r="FD11" s="21">
        <f t="shared" si="76"/>
        <v>-20495</v>
      </c>
      <c r="FE11" s="21">
        <f t="shared" si="77"/>
        <v>-68307.3</v>
      </c>
      <c r="FF11" s="21">
        <f t="shared" si="78"/>
        <v>2008.4</v>
      </c>
      <c r="FG11" s="21">
        <f t="shared" si="79"/>
        <v>-63813.599999999999</v>
      </c>
      <c r="FH11" s="21">
        <f t="shared" si="80"/>
        <v>-3819.6</v>
      </c>
      <c r="FI11" s="21">
        <f t="shared" si="81"/>
        <v>-2682.5</v>
      </c>
      <c r="FJ11" s="19">
        <f t="shared" si="82"/>
        <v>-17.695984805835675</v>
      </c>
      <c r="FK11" s="19">
        <f t="shared" si="83"/>
        <v>-14.616587898434052</v>
      </c>
      <c r="FL11" s="19">
        <f t="shared" si="84"/>
        <v>-50.6588810847147</v>
      </c>
      <c r="FM11" s="19">
        <f t="shared" si="85"/>
        <v>-18.560658090060411</v>
      </c>
      <c r="FN11" s="19">
        <f t="shared" si="86"/>
        <v>-1.4446029859237597</v>
      </c>
      <c r="FO11" s="19">
        <f t="shared" si="87"/>
        <v>-19.687927474917732</v>
      </c>
      <c r="FP11" s="19">
        <f t="shared" si="88"/>
        <v>-20.31932767396054</v>
      </c>
      <c r="FQ11" s="19">
        <f t="shared" si="89"/>
        <v>11.72658877989463</v>
      </c>
      <c r="FR11" s="19">
        <f t="shared" si="90"/>
        <v>-45.675488141917342</v>
      </c>
      <c r="FS11" s="19">
        <f t="shared" si="91"/>
        <v>-6.0969380392608352</v>
      </c>
      <c r="FT11" s="19">
        <f t="shared" si="92"/>
        <v>-3.5846492109776196</v>
      </c>
      <c r="FV11" s="19">
        <f t="shared" si="93"/>
        <v>2.6233428681248654</v>
      </c>
      <c r="FW11" s="19">
        <f t="shared" si="94"/>
        <v>-26.343176678328682</v>
      </c>
      <c r="FX11" s="19">
        <f t="shared" si="95"/>
        <v>-4.9833929427973587</v>
      </c>
      <c r="FY11" s="19">
        <f t="shared" si="96"/>
        <v>-12.463720050799576</v>
      </c>
      <c r="FZ11" s="19">
        <f t="shared" si="97"/>
        <v>2.1400462250538599</v>
      </c>
      <c r="GB11" s="21">
        <f t="shared" si="98"/>
        <v>2605.4999999999964</v>
      </c>
      <c r="GC11" s="21">
        <f t="shared" si="99"/>
        <v>4626.8999999999996</v>
      </c>
      <c r="GD11" s="21">
        <f t="shared" si="100"/>
        <v>-21978.7</v>
      </c>
      <c r="GE11" s="21">
        <f t="shared" si="101"/>
        <v>1033.2999999999993</v>
      </c>
      <c r="GF11" s="21">
        <f t="shared" si="102"/>
        <v>14654</v>
      </c>
      <c r="GG11" s="21">
        <f t="shared" si="103"/>
        <v>4270</v>
      </c>
      <c r="GH11" s="21">
        <f t="shared" si="104"/>
        <v>-53276.299999999996</v>
      </c>
      <c r="GI11" s="21">
        <f t="shared" si="105"/>
        <v>2008.4</v>
      </c>
      <c r="GJ11" s="21">
        <f t="shared" si="106"/>
        <v>-63813.599999999999</v>
      </c>
      <c r="GK11" s="21">
        <f t="shared" si="107"/>
        <v>-2219.6</v>
      </c>
      <c r="GL11" s="21">
        <f t="shared" si="108"/>
        <v>10748.5</v>
      </c>
      <c r="GM11" s="19">
        <f t="shared" si="109"/>
        <v>-0.93079064853238691</v>
      </c>
      <c r="GN11" s="19">
        <f t="shared" si="110"/>
        <v>6.0236490530108711</v>
      </c>
      <c r="GO11" s="19">
        <f t="shared" si="111"/>
        <v>-34.518296777023124</v>
      </c>
      <c r="GP11" s="19">
        <f t="shared" si="112"/>
        <v>-0.89637899991926728</v>
      </c>
      <c r="GQ11" s="19">
        <f t="shared" si="113"/>
        <v>8.5307461430421441</v>
      </c>
      <c r="GR11" s="19">
        <f t="shared" si="114"/>
        <v>2.4646902376076252</v>
      </c>
      <c r="GS11" s="19">
        <f t="shared" si="115"/>
        <v>-16.146207078875275</v>
      </c>
      <c r="GT11" s="19">
        <f t="shared" si="116"/>
        <v>11.72658877989463</v>
      </c>
      <c r="GU11" s="19">
        <f t="shared" si="117"/>
        <v>-45.675488141917342</v>
      </c>
      <c r="GV11" s="19">
        <f t="shared" si="118"/>
        <v>-4.1105280681730694</v>
      </c>
      <c r="GW11" s="19">
        <f t="shared" si="119"/>
        <v>7.5795703779350188</v>
      </c>
      <c r="GY11" s="19">
        <f t="shared" si="120"/>
        <v>15.215416430342888</v>
      </c>
      <c r="GZ11" s="19">
        <f t="shared" si="121"/>
        <v>-5.7029397268837592</v>
      </c>
      <c r="HA11" s="19">
        <f t="shared" si="122"/>
        <v>11.157191364894217</v>
      </c>
      <c r="HB11" s="19">
        <f t="shared" si="123"/>
        <v>3.2141490682538021</v>
      </c>
      <c r="HC11" s="19">
        <f t="shared" si="124"/>
        <v>0.95117576510712532</v>
      </c>
      <c r="HF11" s="40">
        <f t="shared" si="125"/>
        <v>3.3775320290208036E-2</v>
      </c>
      <c r="HG11" s="40">
        <f t="shared" si="126"/>
        <v>1.353453483689086E-2</v>
      </c>
      <c r="HH11" s="6"/>
      <c r="HI11" s="40">
        <f t="shared" si="11"/>
        <v>1.9768896590556473</v>
      </c>
      <c r="HJ11" s="40">
        <f t="shared" si="12"/>
        <v>-1.9765033964203038E-2</v>
      </c>
      <c r="HK11" s="6"/>
      <c r="HL11" s="40">
        <f t="shared" si="127"/>
        <v>1.9966546930198503</v>
      </c>
      <c r="HN11" s="7">
        <v>0</v>
      </c>
      <c r="HP11" s="53"/>
    </row>
    <row r="12" spans="1:224" s="9" customFormat="1" ht="15">
      <c r="A12" s="9">
        <v>2009</v>
      </c>
      <c r="B12" s="57">
        <v>554826</v>
      </c>
      <c r="C12" s="57">
        <v>35646</v>
      </c>
      <c r="D12" s="57">
        <v>12765</v>
      </c>
      <c r="E12" s="57">
        <v>17330</v>
      </c>
      <c r="F12" s="57">
        <v>5551</v>
      </c>
      <c r="G12" s="57">
        <v>68210</v>
      </c>
      <c r="H12" s="57">
        <v>6470</v>
      </c>
      <c r="I12" s="57">
        <v>6990</v>
      </c>
      <c r="J12" s="57">
        <v>2531</v>
      </c>
      <c r="K12" s="57">
        <v>-3051</v>
      </c>
      <c r="L12" s="57">
        <v>54687</v>
      </c>
      <c r="M12" s="57">
        <v>18870</v>
      </c>
      <c r="N12" s="57">
        <v>3030</v>
      </c>
      <c r="O12" s="57">
        <v>2749</v>
      </c>
      <c r="P12" s="57">
        <v>13091</v>
      </c>
      <c r="Q12" s="58">
        <v>207302</v>
      </c>
      <c r="R12" s="57">
        <v>27437</v>
      </c>
      <c r="S12" s="57">
        <v>13273</v>
      </c>
      <c r="T12" s="57">
        <v>8391</v>
      </c>
      <c r="U12" s="57">
        <v>5772</v>
      </c>
      <c r="V12" s="57">
        <v>4251</v>
      </c>
      <c r="W12" s="57">
        <v>-2771</v>
      </c>
      <c r="X12" s="57">
        <v>5189</v>
      </c>
      <c r="Y12" s="57">
        <v>0</v>
      </c>
      <c r="Z12" s="57">
        <v>-7960</v>
      </c>
      <c r="AA12" s="57">
        <v>123599</v>
      </c>
      <c r="AB12" s="57">
        <v>-18153</v>
      </c>
      <c r="AC12" s="57">
        <v>-18244</v>
      </c>
      <c r="AD12" s="57">
        <v>1099</v>
      </c>
      <c r="AE12" s="57">
        <v>-1007</v>
      </c>
      <c r="AF12" s="57">
        <v>96777</v>
      </c>
      <c r="AG12" s="57">
        <v>3793</v>
      </c>
      <c r="AH12" s="57">
        <v>2526</v>
      </c>
      <c r="AI12" s="57">
        <v>2560</v>
      </c>
      <c r="AJ12" s="57">
        <v>-1293</v>
      </c>
      <c r="AK12" s="57">
        <v>288603</v>
      </c>
      <c r="AL12" s="57">
        <v>-5068</v>
      </c>
      <c r="AM12" s="57">
        <v>-3419</v>
      </c>
      <c r="AN12" s="57">
        <v>1528</v>
      </c>
      <c r="AO12" s="57">
        <v>-3176</v>
      </c>
      <c r="AP12" s="57">
        <v>18425</v>
      </c>
      <c r="AQ12" s="57">
        <v>-31</v>
      </c>
      <c r="AR12" s="57">
        <v>1117</v>
      </c>
      <c r="AS12" s="57">
        <v>0</v>
      </c>
      <c r="AT12" s="57">
        <v>-1148</v>
      </c>
      <c r="AU12" s="57">
        <v>76372</v>
      </c>
      <c r="AV12" s="57">
        <v>7747</v>
      </c>
      <c r="AW12" s="57">
        <v>964</v>
      </c>
      <c r="AX12" s="57">
        <v>0</v>
      </c>
      <c r="AY12" s="57">
        <v>6783</v>
      </c>
      <c r="AZ12" s="57">
        <v>65524</v>
      </c>
      <c r="BA12" s="57">
        <v>-6158</v>
      </c>
      <c r="BB12" s="57">
        <v>-5916</v>
      </c>
      <c r="BC12" s="57">
        <v>161</v>
      </c>
      <c r="BD12" s="57">
        <v>-403</v>
      </c>
      <c r="BE12" s="57">
        <v>5213</v>
      </c>
      <c r="BF12" s="57">
        <v>-2548</v>
      </c>
      <c r="BG12" s="57">
        <v>4789</v>
      </c>
      <c r="BH12" s="57">
        <v>0</v>
      </c>
      <c r="BI12" s="57">
        <v>-7336</v>
      </c>
      <c r="BJ12" s="57">
        <v>123068</v>
      </c>
      <c r="BK12" s="57">
        <v>-4078</v>
      </c>
      <c r="BL12" s="57">
        <v>-4374</v>
      </c>
      <c r="BM12" s="57">
        <v>1367</v>
      </c>
      <c r="BN12" s="57">
        <v>-1071</v>
      </c>
      <c r="BP12" s="50">
        <f>yield!M17</f>
        <v>-1.3467189030362301</v>
      </c>
      <c r="BQ12" s="7"/>
      <c r="BR12" s="9">
        <f t="shared" si="13"/>
        <v>30842</v>
      </c>
      <c r="BS12" s="9">
        <f t="shared" si="14"/>
        <v>-520</v>
      </c>
      <c r="BT12" s="9">
        <f t="shared" si="15"/>
        <v>15840</v>
      </c>
      <c r="BU12" s="9">
        <f t="shared" si="16"/>
        <v>14164</v>
      </c>
      <c r="BV12" s="9">
        <f t="shared" si="17"/>
        <v>91</v>
      </c>
      <c r="BW12" s="9">
        <f t="shared" si="18"/>
        <v>1267</v>
      </c>
      <c r="BX12" s="9">
        <f t="shared" si="19"/>
        <v>5689</v>
      </c>
      <c r="BY12" s="9">
        <f t="shared" si="20"/>
        <v>-1148</v>
      </c>
      <c r="BZ12" s="9">
        <f t="shared" si="21"/>
        <v>6783</v>
      </c>
      <c r="CA12" s="9">
        <f t="shared" si="22"/>
        <v>-242</v>
      </c>
      <c r="CB12" s="9">
        <f t="shared" si="23"/>
        <v>296</v>
      </c>
      <c r="CC12" s="19">
        <f t="shared" si="24"/>
        <v>7.4692788763468299</v>
      </c>
      <c r="CD12" s="19">
        <f t="shared" si="25"/>
        <v>0.51136387848287335</v>
      </c>
      <c r="CE12" s="19">
        <f t="shared" si="26"/>
        <v>46.193626653200326</v>
      </c>
      <c r="CF12" s="19">
        <f t="shared" si="27"/>
        <v>9.3473970511942497</v>
      </c>
      <c r="CG12" s="19">
        <f t="shared" si="28"/>
        <v>1.4301759783754031</v>
      </c>
      <c r="CH12" s="19">
        <f t="shared" si="29"/>
        <v>2.7463039141907286</v>
      </c>
      <c r="CI12" s="19">
        <f t="shared" si="30"/>
        <v>3.3820596956894322</v>
      </c>
      <c r="CJ12" s="19">
        <f t="shared" si="31"/>
        <v>-4.9400085186472769</v>
      </c>
      <c r="CK12" s="19">
        <f t="shared" si="32"/>
        <v>11.384184878212178</v>
      </c>
      <c r="CL12" s="19">
        <f t="shared" si="33"/>
        <v>1.0228921981879413</v>
      </c>
      <c r="CM12" s="19">
        <f t="shared" si="34"/>
        <v>1.6010842412439441</v>
      </c>
      <c r="CN12" s="19"/>
      <c r="CO12" s="19">
        <f t="shared" si="35"/>
        <v>4.0872191806573976</v>
      </c>
      <c r="CP12" s="19">
        <f t="shared" si="36"/>
        <v>5.4513723971301502</v>
      </c>
      <c r="CQ12" s="19">
        <f t="shared" si="37"/>
        <v>34.809441774988144</v>
      </c>
      <c r="CR12" s="19">
        <f t="shared" si="38"/>
        <v>8.3245048530063084</v>
      </c>
      <c r="CS12" s="19">
        <f t="shared" si="39"/>
        <v>-0.17090826286854099</v>
      </c>
      <c r="CU12" s="21">
        <f>Balance_on_income!B17</f>
        <v>16877.099999999999</v>
      </c>
      <c r="CV12" s="21">
        <f>Balance_on_income!C17</f>
        <v>4287</v>
      </c>
      <c r="CW12" s="21">
        <f>Balance_on_income!D17</f>
        <v>2319.1999999999998</v>
      </c>
      <c r="CX12" s="21">
        <f>Balance_on_income!E17</f>
        <v>8756.2999999999993</v>
      </c>
      <c r="CY12" s="21">
        <f>Balance_on_income!F17</f>
        <v>1514.6</v>
      </c>
      <c r="CZ12" s="21">
        <f>Balance_on_income!G17</f>
        <v>4098.8</v>
      </c>
      <c r="DA12" s="21">
        <f>Balance_on_income!H17</f>
        <v>826.7</v>
      </c>
      <c r="DB12" s="21">
        <f>Balance_on_income!I17</f>
        <v>1361.6</v>
      </c>
      <c r="DC12" s="21">
        <f>Balance_on_income!J17</f>
        <v>921.5</v>
      </c>
      <c r="DD12" s="21">
        <f>Balance_on_income!K17</f>
        <v>989</v>
      </c>
      <c r="DE12" s="19">
        <f t="shared" si="40"/>
        <v>4.7053788163462951</v>
      </c>
      <c r="DF12" s="19">
        <f t="shared" si="41"/>
        <v>8.4035253643349961</v>
      </c>
      <c r="DG12" s="19">
        <f t="shared" si="42"/>
        <v>7.9286328043010279</v>
      </c>
      <c r="DH12" s="19">
        <f t="shared" si="43"/>
        <v>6.2998221060378778</v>
      </c>
      <c r="DI12" s="19">
        <f t="shared" si="44"/>
        <v>2.4481747412527843</v>
      </c>
      <c r="DJ12" s="19">
        <f t="shared" si="45"/>
        <v>2.8182761603836815</v>
      </c>
      <c r="DK12" s="19">
        <f t="shared" si="46"/>
        <v>5.9055522150150308</v>
      </c>
      <c r="DL12" s="19">
        <f t="shared" si="47"/>
        <v>3.3763048137795071</v>
      </c>
      <c r="DM12" s="19">
        <f t="shared" si="48"/>
        <v>2.668190841421314</v>
      </c>
      <c r="DN12" s="19">
        <f t="shared" si="49"/>
        <v>2.1535673424129653</v>
      </c>
      <c r="DP12" s="19">
        <f t="shared" si="50"/>
        <v>1.8871026559626136</v>
      </c>
      <c r="DQ12" s="19">
        <f t="shared" si="51"/>
        <v>2.4979731493199653</v>
      </c>
      <c r="DR12" s="19">
        <f t="shared" si="52"/>
        <v>4.5523279905215208</v>
      </c>
      <c r="DS12" s="19">
        <f t="shared" si="53"/>
        <v>3.6316312646165638</v>
      </c>
      <c r="DT12" s="19">
        <f t="shared" si="54"/>
        <v>0.29460739883981901</v>
      </c>
      <c r="DU12" s="19"/>
      <c r="DV12" s="9">
        <f t="shared" si="55"/>
        <v>13512</v>
      </c>
      <c r="DW12" s="9">
        <f t="shared" si="56"/>
        <v>-3051</v>
      </c>
      <c r="DX12" s="9">
        <f t="shared" si="57"/>
        <v>13091</v>
      </c>
      <c r="DY12" s="9">
        <f t="shared" si="58"/>
        <v>5773</v>
      </c>
      <c r="DZ12" s="9">
        <f t="shared" si="59"/>
        <v>-1008</v>
      </c>
      <c r="EA12" s="9">
        <f t="shared" si="60"/>
        <v>-1293</v>
      </c>
      <c r="EB12" s="9">
        <f t="shared" si="61"/>
        <v>4161</v>
      </c>
      <c r="EC12" s="9">
        <f t="shared" si="62"/>
        <v>-1148</v>
      </c>
      <c r="ED12" s="9">
        <f t="shared" si="63"/>
        <v>6783</v>
      </c>
      <c r="EE12" s="9">
        <f t="shared" si="64"/>
        <v>-403</v>
      </c>
      <c r="EF12" s="9">
        <f t="shared" si="65"/>
        <v>-1071</v>
      </c>
      <c r="EG12" s="19">
        <f t="shared" si="0"/>
        <v>4.0393661637739386</v>
      </c>
      <c r="EH12" s="19">
        <f t="shared" si="1"/>
        <v>-3.6440471306063205</v>
      </c>
      <c r="EI12" s="19">
        <f t="shared" si="2"/>
        <v>38.413726936421419</v>
      </c>
      <c r="EJ12" s="19">
        <f t="shared" si="3"/>
        <v>4.618547195468703</v>
      </c>
      <c r="EK12" s="19">
        <f t="shared" si="4"/>
        <v>0.64429466311672901</v>
      </c>
      <c r="EL12" s="19">
        <f t="shared" si="5"/>
        <v>-4.4441414986995387E-2</v>
      </c>
      <c r="EM12" s="19">
        <f t="shared" si="6"/>
        <v>2.8403283147642844</v>
      </c>
      <c r="EN12" s="19">
        <f t="shared" si="7"/>
        <v>-4.9400085186472769</v>
      </c>
      <c r="EO12" s="19">
        <f t="shared" si="8"/>
        <v>11.384184878212178</v>
      </c>
      <c r="EP12" s="19">
        <f t="shared" si="9"/>
        <v>0.79522302624073227</v>
      </c>
      <c r="EQ12" s="19">
        <f t="shared" si="10"/>
        <v>0.51126548323809917</v>
      </c>
      <c r="ES12" s="19">
        <f t="shared" si="66"/>
        <v>1.1990378490096543</v>
      </c>
      <c r="ET12" s="19">
        <f t="shared" si="67"/>
        <v>1.2959613880409564</v>
      </c>
      <c r="EU12" s="19">
        <f t="shared" si="68"/>
        <v>27.029542058209241</v>
      </c>
      <c r="EV12" s="19">
        <f t="shared" si="69"/>
        <v>3.8233241692279707</v>
      </c>
      <c r="EW12" s="19">
        <f t="shared" si="70"/>
        <v>0.13302917987862983</v>
      </c>
      <c r="EX12" s="19"/>
      <c r="EY12" s="21">
        <f t="shared" si="71"/>
        <v>47719.1</v>
      </c>
      <c r="EZ12" s="21">
        <f t="shared" si="72"/>
        <v>3767</v>
      </c>
      <c r="FA12" s="21">
        <f t="shared" si="73"/>
        <v>18159.2</v>
      </c>
      <c r="FB12" s="21">
        <f t="shared" si="74"/>
        <v>22920.3</v>
      </c>
      <c r="FC12" s="21">
        <f t="shared" si="75"/>
        <v>1605.6</v>
      </c>
      <c r="FD12" s="21">
        <f t="shared" si="76"/>
        <v>1267</v>
      </c>
      <c r="FE12" s="21">
        <f t="shared" si="77"/>
        <v>9787.7999999999993</v>
      </c>
      <c r="FF12" s="21">
        <f t="shared" si="78"/>
        <v>-321.29999999999995</v>
      </c>
      <c r="FG12" s="21">
        <f t="shared" si="79"/>
        <v>8144.6</v>
      </c>
      <c r="FH12" s="21">
        <f t="shared" si="80"/>
        <v>679.5</v>
      </c>
      <c r="FI12" s="21">
        <f t="shared" si="81"/>
        <v>1285</v>
      </c>
      <c r="FJ12" s="19">
        <f t="shared" si="82"/>
        <v>10.809554689466538</v>
      </c>
      <c r="FK12" s="19">
        <f t="shared" si="83"/>
        <v>7.5497862395912607</v>
      </c>
      <c r="FL12" s="19">
        <f t="shared" si="84"/>
        <v>52.757156454274742</v>
      </c>
      <c r="FM12" s="19">
        <f t="shared" si="85"/>
        <v>14.28211615400552</v>
      </c>
      <c r="FN12" s="19">
        <f t="shared" si="86"/>
        <v>2.5132477164015787</v>
      </c>
      <c r="FO12" s="19">
        <f t="shared" si="87"/>
        <v>2.7463039141907286</v>
      </c>
      <c r="FP12" s="19">
        <f t="shared" si="88"/>
        <v>4.8352328528465049</v>
      </c>
      <c r="FQ12" s="19">
        <f t="shared" si="89"/>
        <v>-0.39955930685883212</v>
      </c>
      <c r="FR12" s="19">
        <f t="shared" si="90"/>
        <v>13.395386688765099</v>
      </c>
      <c r="FS12" s="19">
        <f t="shared" si="91"/>
        <v>2.3259800363826466</v>
      </c>
      <c r="FT12" s="19">
        <f t="shared" si="92"/>
        <v>2.3895485804303229</v>
      </c>
      <c r="FV12" s="19">
        <f t="shared" si="93"/>
        <v>5.9743218366200326</v>
      </c>
      <c r="FW12" s="19">
        <f t="shared" si="94"/>
        <v>7.9493455464500933</v>
      </c>
      <c r="FX12" s="19">
        <f t="shared" si="95"/>
        <v>39.361769765509642</v>
      </c>
      <c r="FY12" s="19">
        <f t="shared" si="96"/>
        <v>11.956136117622872</v>
      </c>
      <c r="FZ12" s="19">
        <f t="shared" si="97"/>
        <v>0.12369913597125581</v>
      </c>
      <c r="GB12" s="21">
        <f t="shared" si="98"/>
        <v>30389.1</v>
      </c>
      <c r="GC12" s="21">
        <f t="shared" si="99"/>
        <v>1236</v>
      </c>
      <c r="GD12" s="21">
        <f t="shared" si="100"/>
        <v>15410.2</v>
      </c>
      <c r="GE12" s="21">
        <f t="shared" si="101"/>
        <v>14529.3</v>
      </c>
      <c r="GF12" s="21">
        <f t="shared" si="102"/>
        <v>506.59999999999991</v>
      </c>
      <c r="GG12" s="21">
        <f t="shared" si="103"/>
        <v>-1293</v>
      </c>
      <c r="GH12" s="21">
        <f t="shared" si="104"/>
        <v>8259.7999999999993</v>
      </c>
      <c r="GI12" s="21">
        <f t="shared" si="105"/>
        <v>-321.29999999999995</v>
      </c>
      <c r="GJ12" s="21">
        <f t="shared" si="106"/>
        <v>8144.6</v>
      </c>
      <c r="GK12" s="21">
        <f t="shared" si="107"/>
        <v>518.5</v>
      </c>
      <c r="GL12" s="21">
        <f t="shared" si="108"/>
        <v>-82</v>
      </c>
      <c r="GM12" s="19">
        <f t="shared" si="109"/>
        <v>7.3796419768936028</v>
      </c>
      <c r="GN12" s="19">
        <f t="shared" si="110"/>
        <v>3.394375230502078</v>
      </c>
      <c r="GO12" s="19">
        <f t="shared" si="111"/>
        <v>44.977256737495864</v>
      </c>
      <c r="GP12" s="19">
        <f t="shared" si="112"/>
        <v>9.5532662982799934</v>
      </c>
      <c r="GQ12" s="19">
        <f t="shared" si="113"/>
        <v>1.7273664011429046</v>
      </c>
      <c r="GR12" s="19">
        <f t="shared" si="114"/>
        <v>-4.4441414986995387E-2</v>
      </c>
      <c r="GS12" s="19">
        <f t="shared" si="115"/>
        <v>4.2935014719213571</v>
      </c>
      <c r="GT12" s="19">
        <f t="shared" si="116"/>
        <v>-0.39955930685883212</v>
      </c>
      <c r="GU12" s="19">
        <f t="shared" si="117"/>
        <v>13.395386688765099</v>
      </c>
      <c r="GV12" s="19">
        <f t="shared" si="118"/>
        <v>2.0983108644354376</v>
      </c>
      <c r="GW12" s="19">
        <f t="shared" si="119"/>
        <v>1.2997298224245002</v>
      </c>
      <c r="GY12" s="19">
        <f t="shared" si="120"/>
        <v>3.0861405049722457</v>
      </c>
      <c r="GZ12" s="19">
        <f t="shared" si="121"/>
        <v>3.7939345373609101</v>
      </c>
      <c r="HA12" s="19">
        <f t="shared" si="122"/>
        <v>31.581870048730764</v>
      </c>
      <c r="HB12" s="19">
        <f t="shared" si="123"/>
        <v>7.4549554338445558</v>
      </c>
      <c r="HC12" s="19">
        <f t="shared" si="124"/>
        <v>0.42763657871840444</v>
      </c>
      <c r="HF12" s="40">
        <f t="shared" si="125"/>
        <v>3.2092109555101903E-2</v>
      </c>
      <c r="HG12" s="40">
        <f t="shared" si="126"/>
        <v>1.2855389079545771E-2</v>
      </c>
      <c r="HH12" s="6"/>
      <c r="HI12" s="40">
        <f t="shared" si="11"/>
        <v>4.6181229938703217</v>
      </c>
      <c r="HJ12" s="40">
        <f t="shared" si="12"/>
        <v>2.668190841421314</v>
      </c>
      <c r="HK12" s="6"/>
      <c r="HL12" s="40">
        <f t="shared" si="127"/>
        <v>1.9499321524490076</v>
      </c>
      <c r="HN12" s="7">
        <v>0</v>
      </c>
      <c r="HP12" s="53"/>
    </row>
    <row r="13" spans="1:224" s="9" customFormat="1" ht="15">
      <c r="A13" s="9">
        <v>2010</v>
      </c>
      <c r="B13" s="57">
        <v>563526</v>
      </c>
      <c r="C13" s="57">
        <v>8700</v>
      </c>
      <c r="D13" s="57">
        <v>49348</v>
      </c>
      <c r="E13" s="57">
        <v>-51438</v>
      </c>
      <c r="F13" s="57">
        <v>10790</v>
      </c>
      <c r="G13" s="57">
        <v>67691</v>
      </c>
      <c r="H13" s="57">
        <v>-519</v>
      </c>
      <c r="I13" s="57">
        <v>4939</v>
      </c>
      <c r="J13" s="57">
        <v>-5500</v>
      </c>
      <c r="K13" s="57">
        <v>43</v>
      </c>
      <c r="L13" s="57">
        <v>55262</v>
      </c>
      <c r="M13" s="57">
        <v>575</v>
      </c>
      <c r="N13" s="57">
        <v>2057</v>
      </c>
      <c r="O13" s="57">
        <v>-6509</v>
      </c>
      <c r="P13" s="57">
        <v>5027</v>
      </c>
      <c r="Q13" s="58">
        <v>217256</v>
      </c>
      <c r="R13" s="57">
        <v>9954</v>
      </c>
      <c r="S13" s="57">
        <v>23777</v>
      </c>
      <c r="T13" s="57">
        <v>-19180</v>
      </c>
      <c r="U13" s="57">
        <v>5356</v>
      </c>
      <c r="V13" s="57">
        <v>4287</v>
      </c>
      <c r="W13" s="57">
        <v>35</v>
      </c>
      <c r="X13" s="57">
        <v>6371</v>
      </c>
      <c r="Y13" s="57">
        <v>-1</v>
      </c>
      <c r="Z13" s="57">
        <v>-6334</v>
      </c>
      <c r="AA13" s="57">
        <v>129700</v>
      </c>
      <c r="AB13" s="57">
        <v>6101</v>
      </c>
      <c r="AC13" s="57">
        <v>8412</v>
      </c>
      <c r="AD13" s="57">
        <v>-7355</v>
      </c>
      <c r="AE13" s="57">
        <v>5044</v>
      </c>
      <c r="AF13" s="57">
        <v>89330</v>
      </c>
      <c r="AG13" s="57">
        <v>-7447</v>
      </c>
      <c r="AH13" s="57">
        <v>3792</v>
      </c>
      <c r="AI13" s="57">
        <v>-12893</v>
      </c>
      <c r="AJ13" s="57">
        <v>1654</v>
      </c>
      <c r="AK13" s="57">
        <v>312031</v>
      </c>
      <c r="AL13" s="57">
        <v>23428</v>
      </c>
      <c r="AM13" s="57">
        <v>33018</v>
      </c>
      <c r="AN13" s="57">
        <v>-10106</v>
      </c>
      <c r="AO13" s="57">
        <v>517</v>
      </c>
      <c r="AP13" s="57">
        <v>17502</v>
      </c>
      <c r="AQ13" s="57">
        <v>-923</v>
      </c>
      <c r="AR13" s="57">
        <v>-110</v>
      </c>
      <c r="AS13" s="57">
        <v>0</v>
      </c>
      <c r="AT13" s="57">
        <v>-813</v>
      </c>
      <c r="AU13" s="57">
        <v>80537</v>
      </c>
      <c r="AV13" s="57">
        <v>4165</v>
      </c>
      <c r="AW13" s="57">
        <v>2920</v>
      </c>
      <c r="AX13" s="57">
        <v>0</v>
      </c>
      <c r="AY13" s="57">
        <v>1245</v>
      </c>
      <c r="AZ13" s="57">
        <v>71914</v>
      </c>
      <c r="BA13" s="57">
        <v>6390</v>
      </c>
      <c r="BB13" s="57">
        <v>6678</v>
      </c>
      <c r="BC13" s="57">
        <v>-629</v>
      </c>
      <c r="BD13" s="57">
        <v>341</v>
      </c>
      <c r="BE13" s="57">
        <v>5267</v>
      </c>
      <c r="BF13" s="57">
        <v>54</v>
      </c>
      <c r="BG13" s="57">
        <v>6423</v>
      </c>
      <c r="BH13" s="57">
        <v>0</v>
      </c>
      <c r="BI13" s="57">
        <v>-6369</v>
      </c>
      <c r="BJ13" s="57">
        <v>136810</v>
      </c>
      <c r="BK13" s="57">
        <v>13742</v>
      </c>
      <c r="BL13" s="57">
        <v>17107</v>
      </c>
      <c r="BM13" s="57">
        <v>-9477</v>
      </c>
      <c r="BN13" s="57">
        <v>6113</v>
      </c>
      <c r="BP13" s="50">
        <f>yield!M18</f>
        <v>-0.71978158351947696</v>
      </c>
      <c r="BQ13" s="7"/>
      <c r="BR13" s="9">
        <f t="shared" si="13"/>
        <v>-34313</v>
      </c>
      <c r="BS13" s="9">
        <f t="shared" si="14"/>
        <v>-5458</v>
      </c>
      <c r="BT13" s="9">
        <f t="shared" si="15"/>
        <v>-1482</v>
      </c>
      <c r="BU13" s="9">
        <f t="shared" si="16"/>
        <v>-13823</v>
      </c>
      <c r="BV13" s="9">
        <f t="shared" si="17"/>
        <v>-2311</v>
      </c>
      <c r="BW13" s="9">
        <f t="shared" si="18"/>
        <v>-11239</v>
      </c>
      <c r="BX13" s="9">
        <f t="shared" si="19"/>
        <v>-3221</v>
      </c>
      <c r="BY13" s="9">
        <f t="shared" si="20"/>
        <v>-813</v>
      </c>
      <c r="BZ13" s="9">
        <f t="shared" si="21"/>
        <v>1245</v>
      </c>
      <c r="CA13" s="9">
        <f t="shared" si="22"/>
        <v>-288</v>
      </c>
      <c r="CB13" s="9">
        <f t="shared" si="23"/>
        <v>-3365</v>
      </c>
      <c r="CC13" s="19">
        <f t="shared" si="24"/>
        <v>-5.5523953139899334</v>
      </c>
      <c r="CD13" s="19">
        <f t="shared" si="25"/>
        <v>-7.3347720275619537</v>
      </c>
      <c r="CE13" s="19">
        <f t="shared" si="26"/>
        <v>-2.0046148993362323</v>
      </c>
      <c r="CF13" s="19">
        <f t="shared" si="27"/>
        <v>-5.9913928712699409</v>
      </c>
      <c r="CG13" s="19">
        <f t="shared" si="28"/>
        <v>-1.1583119604527736</v>
      </c>
      <c r="CH13" s="19">
        <f t="shared" si="29"/>
        <v>-10.972492947704527</v>
      </c>
      <c r="CI13" s="19">
        <f t="shared" si="30"/>
        <v>-0.41984057249929707</v>
      </c>
      <c r="CJ13" s="19">
        <f t="shared" si="31"/>
        <v>-3.7194735413839997</v>
      </c>
      <c r="CK13" s="19">
        <f t="shared" si="32"/>
        <v>2.3669973943329925</v>
      </c>
      <c r="CL13" s="19">
        <f t="shared" si="33"/>
        <v>0.28227977534949211</v>
      </c>
      <c r="CM13" s="19">
        <f t="shared" si="34"/>
        <v>-2.0290841242240121</v>
      </c>
      <c r="CN13" s="19"/>
      <c r="CO13" s="19">
        <f t="shared" si="35"/>
        <v>-5.1325547414906367</v>
      </c>
      <c r="CP13" s="19">
        <f t="shared" si="36"/>
        <v>-3.615298486177954</v>
      </c>
      <c r="CQ13" s="19">
        <f t="shared" si="37"/>
        <v>-4.3716122936692248</v>
      </c>
      <c r="CR13" s="19">
        <f t="shared" si="38"/>
        <v>-6.273672646619433</v>
      </c>
      <c r="CS13" s="19">
        <f t="shared" si="39"/>
        <v>0.87077216377123845</v>
      </c>
      <c r="CU13" s="21">
        <f>Balance_on_income!B18</f>
        <v>15936.2</v>
      </c>
      <c r="CV13" s="21">
        <f>Balance_on_income!C18</f>
        <v>3357.8</v>
      </c>
      <c r="CW13" s="21">
        <f>Balance_on_income!D18</f>
        <v>3144.5</v>
      </c>
      <c r="CX13" s="21">
        <f>Balance_on_income!E18</f>
        <v>8224.9</v>
      </c>
      <c r="CY13" s="21">
        <f>Balance_on_income!F18</f>
        <v>1209</v>
      </c>
      <c r="CZ13" s="21">
        <f>Balance_on_income!G18</f>
        <v>3516.9</v>
      </c>
      <c r="DA13" s="21">
        <f>Balance_on_income!H18</f>
        <v>506.6</v>
      </c>
      <c r="DB13" s="21">
        <f>Balance_on_income!I18</f>
        <v>1505.9</v>
      </c>
      <c r="DC13" s="21">
        <f>Balance_on_income!J18</f>
        <v>870.4</v>
      </c>
      <c r="DD13" s="21">
        <f>Balance_on_income!K18</f>
        <v>634</v>
      </c>
      <c r="DE13" s="19">
        <f t="shared" si="40"/>
        <v>3.6404497479907372</v>
      </c>
      <c r="DF13" s="19">
        <f t="shared" si="41"/>
        <v>5.6834284562380821</v>
      </c>
      <c r="DG13" s="19">
        <f t="shared" si="42"/>
        <v>6.5166828953864497</v>
      </c>
      <c r="DH13" s="19">
        <f t="shared" si="43"/>
        <v>4.7213582237508378</v>
      </c>
      <c r="DI13" s="19">
        <f t="shared" si="44"/>
        <v>1.7102549373376519</v>
      </c>
      <c r="DJ13" s="19">
        <f t="shared" si="45"/>
        <v>1.9750123593364588</v>
      </c>
      <c r="DK13" s="19">
        <f t="shared" si="46"/>
        <v>3.494459158751706</v>
      </c>
      <c r="DL13" s="19">
        <f t="shared" si="47"/>
        <v>2.711091466767912</v>
      </c>
      <c r="DM13" s="19">
        <f t="shared" si="48"/>
        <v>2.0629989011659688</v>
      </c>
      <c r="DN13" s="19">
        <f t="shared" si="49"/>
        <v>1.2438972763025191</v>
      </c>
      <c r="DP13" s="19">
        <f t="shared" si="50"/>
        <v>1.6654373886542784</v>
      </c>
      <c r="DQ13" s="19">
        <f t="shared" si="51"/>
        <v>2.1889692974863761</v>
      </c>
      <c r="DR13" s="19">
        <f t="shared" si="52"/>
        <v>3.8055914286185377</v>
      </c>
      <c r="DS13" s="19">
        <f t="shared" si="53"/>
        <v>2.658359322584869</v>
      </c>
      <c r="DT13" s="19">
        <f t="shared" si="54"/>
        <v>0.46635766103513276</v>
      </c>
      <c r="DU13" s="19"/>
      <c r="DV13" s="9">
        <f t="shared" si="55"/>
        <v>17124</v>
      </c>
      <c r="DW13" s="9">
        <f t="shared" si="56"/>
        <v>42</v>
      </c>
      <c r="DX13" s="9">
        <f t="shared" si="57"/>
        <v>5027</v>
      </c>
      <c r="DY13" s="9">
        <f t="shared" si="58"/>
        <v>5357</v>
      </c>
      <c r="DZ13" s="9">
        <f t="shared" si="59"/>
        <v>5044</v>
      </c>
      <c r="EA13" s="9">
        <f t="shared" si="60"/>
        <v>1654</v>
      </c>
      <c r="EB13" s="9">
        <f t="shared" si="61"/>
        <v>6885</v>
      </c>
      <c r="EC13" s="9">
        <f t="shared" si="62"/>
        <v>-813</v>
      </c>
      <c r="ED13" s="9">
        <f t="shared" si="63"/>
        <v>1245</v>
      </c>
      <c r="EE13" s="9">
        <f t="shared" si="64"/>
        <v>341</v>
      </c>
      <c r="EF13" s="9">
        <f t="shared" si="65"/>
        <v>6112</v>
      </c>
      <c r="EG13" s="19">
        <f t="shared" si="0"/>
        <v>3.8577519411524319</v>
      </c>
      <c r="EH13" s="19">
        <f t="shared" si="1"/>
        <v>0.78702096466793936</v>
      </c>
      <c r="EI13" s="19">
        <f t="shared" si="2"/>
        <v>9.983956881891487</v>
      </c>
      <c r="EJ13" s="19">
        <f t="shared" si="3"/>
        <v>3.3278876952465231</v>
      </c>
      <c r="EK13" s="19">
        <f t="shared" si="4"/>
        <v>4.8355259751292401</v>
      </c>
      <c r="EL13" s="19">
        <f t="shared" si="5"/>
        <v>2.4464746272357951</v>
      </c>
      <c r="EM13" s="19">
        <f t="shared" si="6"/>
        <v>3.1721367096111619</v>
      </c>
      <c r="EN13" s="19">
        <f t="shared" si="7"/>
        <v>-3.7194735413839997</v>
      </c>
      <c r="EO13" s="19">
        <f t="shared" si="8"/>
        <v>2.3669973943329925</v>
      </c>
      <c r="EP13" s="19">
        <f t="shared" si="9"/>
        <v>1.2491930437702248</v>
      </c>
      <c r="EQ13" s="19">
        <f t="shared" si="10"/>
        <v>5.7273661715474322</v>
      </c>
      <c r="ES13" s="19">
        <f t="shared" si="66"/>
        <v>0.68561523154127002</v>
      </c>
      <c r="ET13" s="19">
        <f t="shared" si="67"/>
        <v>4.506494506051939</v>
      </c>
      <c r="EU13" s="19">
        <f t="shared" si="68"/>
        <v>7.6169594875584945</v>
      </c>
      <c r="EV13" s="19">
        <f t="shared" si="69"/>
        <v>2.0786946514762983</v>
      </c>
      <c r="EW13" s="19">
        <f t="shared" si="70"/>
        <v>-0.89184019641819212</v>
      </c>
      <c r="EX13" s="19"/>
      <c r="EY13" s="21">
        <f t="shared" si="71"/>
        <v>-18376.8</v>
      </c>
      <c r="EZ13" s="21">
        <f t="shared" si="72"/>
        <v>-2100.1999999999998</v>
      </c>
      <c r="FA13" s="21">
        <f t="shared" si="73"/>
        <v>1662.5</v>
      </c>
      <c r="FB13" s="21">
        <f t="shared" si="74"/>
        <v>-5598.1</v>
      </c>
      <c r="FC13" s="21">
        <f t="shared" si="75"/>
        <v>-1102</v>
      </c>
      <c r="FD13" s="21">
        <f t="shared" si="76"/>
        <v>-11239</v>
      </c>
      <c r="FE13" s="21">
        <f t="shared" si="77"/>
        <v>295.90000000000009</v>
      </c>
      <c r="FF13" s="21">
        <f t="shared" si="78"/>
        <v>-306.39999999999998</v>
      </c>
      <c r="FG13" s="21">
        <f t="shared" si="79"/>
        <v>2750.9</v>
      </c>
      <c r="FH13" s="21">
        <f t="shared" si="80"/>
        <v>582.4</v>
      </c>
      <c r="FI13" s="21">
        <f t="shared" si="81"/>
        <v>-2731</v>
      </c>
      <c r="FJ13" s="19">
        <f t="shared" si="82"/>
        <v>-2.6369455659991936</v>
      </c>
      <c r="FK13" s="19">
        <f t="shared" si="83"/>
        <v>-2.376343571323869</v>
      </c>
      <c r="FL13" s="19">
        <f t="shared" si="84"/>
        <v>3.7870679960502418</v>
      </c>
      <c r="FM13" s="19">
        <f t="shared" si="85"/>
        <v>-1.9950346475190894</v>
      </c>
      <c r="FN13" s="19">
        <f t="shared" si="86"/>
        <v>-0.17305702311508631</v>
      </c>
      <c r="FO13" s="19">
        <f t="shared" si="87"/>
        <v>-10.972492947704527</v>
      </c>
      <c r="FP13" s="19">
        <f t="shared" si="88"/>
        <v>0.83017178683715276</v>
      </c>
      <c r="FQ13" s="19">
        <f t="shared" si="89"/>
        <v>-0.95001438263230265</v>
      </c>
      <c r="FR13" s="19">
        <f t="shared" si="90"/>
        <v>4.3530888611009066</v>
      </c>
      <c r="FS13" s="19">
        <f t="shared" si="91"/>
        <v>1.6202786765154853</v>
      </c>
      <c r="FT13" s="19">
        <f t="shared" si="92"/>
        <v>-1.5101868479214908</v>
      </c>
      <c r="FV13" s="19">
        <f t="shared" si="93"/>
        <v>-3.4671173528363464</v>
      </c>
      <c r="FW13" s="19">
        <f t="shared" si="94"/>
        <v>-1.4263291886915663</v>
      </c>
      <c r="FX13" s="19">
        <f t="shared" si="95"/>
        <v>-0.56602086505066485</v>
      </c>
      <c r="FY13" s="19">
        <f t="shared" si="96"/>
        <v>-3.6153133240345747</v>
      </c>
      <c r="FZ13" s="19">
        <f t="shared" si="97"/>
        <v>1.3371298248064045</v>
      </c>
      <c r="GB13" s="21">
        <f t="shared" si="98"/>
        <v>33060.199999999997</v>
      </c>
      <c r="GC13" s="21">
        <f t="shared" si="99"/>
        <v>3399.8</v>
      </c>
      <c r="GD13" s="21">
        <f t="shared" si="100"/>
        <v>8171.5</v>
      </c>
      <c r="GE13" s="21">
        <f t="shared" si="101"/>
        <v>13581.9</v>
      </c>
      <c r="GF13" s="21">
        <f t="shared" si="102"/>
        <v>6253</v>
      </c>
      <c r="GG13" s="21">
        <f t="shared" si="103"/>
        <v>1654</v>
      </c>
      <c r="GH13" s="21">
        <f t="shared" si="104"/>
        <v>10401.9</v>
      </c>
      <c r="GI13" s="21">
        <f t="shared" si="105"/>
        <v>-306.39999999999998</v>
      </c>
      <c r="GJ13" s="21">
        <f t="shared" si="106"/>
        <v>2750.9</v>
      </c>
      <c r="GK13" s="21">
        <f t="shared" si="107"/>
        <v>1211.4000000000001</v>
      </c>
      <c r="GL13" s="21">
        <f t="shared" si="108"/>
        <v>6746</v>
      </c>
      <c r="GM13" s="19">
        <f t="shared" si="109"/>
        <v>6.773201689143149</v>
      </c>
      <c r="GN13" s="19">
        <f t="shared" si="110"/>
        <v>5.7454494209060014</v>
      </c>
      <c r="GO13" s="19">
        <f t="shared" si="111"/>
        <v>15.775639777277961</v>
      </c>
      <c r="GP13" s="19">
        <f t="shared" si="112"/>
        <v>7.3242459189974074</v>
      </c>
      <c r="GQ13" s="19">
        <f t="shared" si="113"/>
        <v>5.8207809124669163</v>
      </c>
      <c r="GR13" s="19">
        <f t="shared" si="114"/>
        <v>2.4464746272357951</v>
      </c>
      <c r="GS13" s="19">
        <f t="shared" si="115"/>
        <v>4.4221490689476006</v>
      </c>
      <c r="GT13" s="19">
        <f t="shared" si="116"/>
        <v>-0.95001438263230265</v>
      </c>
      <c r="GU13" s="19">
        <f t="shared" si="117"/>
        <v>4.3530888611009066</v>
      </c>
      <c r="GV13" s="19">
        <f t="shared" si="118"/>
        <v>2.5871919449361958</v>
      </c>
      <c r="GW13" s="19">
        <f t="shared" si="119"/>
        <v>6.2462634478499757</v>
      </c>
      <c r="GY13" s="19">
        <f t="shared" si="120"/>
        <v>2.3510526201955484</v>
      </c>
      <c r="GZ13" s="19">
        <f t="shared" si="121"/>
        <v>6.6954638035383045</v>
      </c>
      <c r="HA13" s="19">
        <f t="shared" si="122"/>
        <v>11.422550916177055</v>
      </c>
      <c r="HB13" s="19">
        <f t="shared" si="123"/>
        <v>4.7370539740612116</v>
      </c>
      <c r="HC13" s="19">
        <f t="shared" si="124"/>
        <v>-0.42548253538305936</v>
      </c>
      <c r="HF13" s="40">
        <f t="shared" si="125"/>
        <v>2.7048563037894758E-2</v>
      </c>
      <c r="HG13" s="40">
        <f t="shared" si="126"/>
        <v>1.3283682314876991E-2</v>
      </c>
      <c r="HH13" s="6"/>
      <c r="HI13" s="40">
        <f t="shared" si="11"/>
        <v>3.4494665119919388</v>
      </c>
      <c r="HJ13" s="40">
        <f t="shared" si="12"/>
        <v>2.0629989011659688</v>
      </c>
      <c r="HK13" s="6"/>
      <c r="HL13" s="40">
        <f t="shared" si="127"/>
        <v>1.3864676108259699</v>
      </c>
      <c r="HN13" s="7">
        <v>0</v>
      </c>
      <c r="HP13" s="53"/>
    </row>
    <row r="14" spans="1:224" s="9" customFormat="1" ht="15">
      <c r="A14" s="9">
        <v>2011</v>
      </c>
      <c r="B14" s="57">
        <v>582048</v>
      </c>
      <c r="C14" s="57">
        <v>18523</v>
      </c>
      <c r="D14" s="57">
        <v>45955</v>
      </c>
      <c r="E14" s="57">
        <v>-23344</v>
      </c>
      <c r="F14" s="57">
        <v>-4089</v>
      </c>
      <c r="G14" s="57">
        <v>74828</v>
      </c>
      <c r="H14" s="57">
        <v>7137</v>
      </c>
      <c r="I14" s="57">
        <v>9126</v>
      </c>
      <c r="J14" s="57">
        <v>-3135</v>
      </c>
      <c r="K14" s="57">
        <v>1146</v>
      </c>
      <c r="L14" s="57">
        <v>51750</v>
      </c>
      <c r="M14" s="57">
        <v>-3513</v>
      </c>
      <c r="N14" s="57">
        <v>929</v>
      </c>
      <c r="O14" s="57">
        <v>-2742</v>
      </c>
      <c r="P14" s="57">
        <v>-1699</v>
      </c>
      <c r="Q14" s="58">
        <v>210574</v>
      </c>
      <c r="R14" s="57">
        <v>-6681</v>
      </c>
      <c r="S14" s="57">
        <v>5194</v>
      </c>
      <c r="T14" s="57">
        <v>-8785</v>
      </c>
      <c r="U14" s="57">
        <v>-3091</v>
      </c>
      <c r="V14" s="57">
        <v>4188</v>
      </c>
      <c r="W14" s="57">
        <v>-99</v>
      </c>
      <c r="X14" s="57">
        <v>6155</v>
      </c>
      <c r="Y14" s="57">
        <v>-1</v>
      </c>
      <c r="Z14" s="57">
        <v>-6253</v>
      </c>
      <c r="AA14" s="57">
        <v>140192</v>
      </c>
      <c r="AB14" s="57">
        <v>10491</v>
      </c>
      <c r="AC14" s="57">
        <v>10761</v>
      </c>
      <c r="AD14" s="57">
        <v>-3121</v>
      </c>
      <c r="AE14" s="57">
        <v>2851</v>
      </c>
      <c r="AF14" s="57">
        <v>100517</v>
      </c>
      <c r="AG14" s="57">
        <v>11187</v>
      </c>
      <c r="AH14" s="57">
        <v>13790</v>
      </c>
      <c r="AI14" s="57">
        <v>-5560</v>
      </c>
      <c r="AJ14" s="57">
        <v>2957</v>
      </c>
      <c r="AK14" s="57">
        <v>329038</v>
      </c>
      <c r="AL14" s="57">
        <v>17008</v>
      </c>
      <c r="AM14" s="57">
        <v>37180</v>
      </c>
      <c r="AN14" s="57">
        <v>-4103</v>
      </c>
      <c r="AO14" s="57">
        <v>-16069</v>
      </c>
      <c r="AP14" s="57">
        <v>17548</v>
      </c>
      <c r="AQ14" s="57">
        <v>46</v>
      </c>
      <c r="AR14" s="57">
        <v>-140</v>
      </c>
      <c r="AS14" s="57">
        <v>0</v>
      </c>
      <c r="AT14" s="57">
        <v>187</v>
      </c>
      <c r="AU14" s="57">
        <v>65841</v>
      </c>
      <c r="AV14" s="57">
        <v>-14696</v>
      </c>
      <c r="AW14" s="57">
        <v>551</v>
      </c>
      <c r="AX14" s="57">
        <v>0</v>
      </c>
      <c r="AY14" s="57">
        <v>-15246</v>
      </c>
      <c r="AZ14" s="57">
        <v>91639</v>
      </c>
      <c r="BA14" s="57">
        <v>19725</v>
      </c>
      <c r="BB14" s="57">
        <v>20869</v>
      </c>
      <c r="BC14" s="57">
        <v>-233</v>
      </c>
      <c r="BD14" s="57">
        <v>-911</v>
      </c>
      <c r="BE14" s="57">
        <v>5641</v>
      </c>
      <c r="BF14" s="57">
        <v>374</v>
      </c>
      <c r="BG14" s="57">
        <v>6286</v>
      </c>
      <c r="BH14" s="57">
        <v>0</v>
      </c>
      <c r="BI14" s="57">
        <v>-5912</v>
      </c>
      <c r="BJ14" s="57">
        <v>148369</v>
      </c>
      <c r="BK14" s="57">
        <v>11558</v>
      </c>
      <c r="BL14" s="57">
        <v>9614</v>
      </c>
      <c r="BM14" s="57">
        <v>-3870</v>
      </c>
      <c r="BN14" s="57">
        <v>5814</v>
      </c>
      <c r="BP14" s="50">
        <f>yield!M19</f>
        <v>-0.28333333333330502</v>
      </c>
      <c r="BQ14" s="7"/>
      <c r="BR14" s="9">
        <f t="shared" si="13"/>
        <v>-21179</v>
      </c>
      <c r="BS14" s="9">
        <f t="shared" si="14"/>
        <v>-1989</v>
      </c>
      <c r="BT14" s="9">
        <f t="shared" si="15"/>
        <v>-4442</v>
      </c>
      <c r="BU14" s="9">
        <f t="shared" si="16"/>
        <v>-11875</v>
      </c>
      <c r="BV14" s="9">
        <f t="shared" si="17"/>
        <v>-270</v>
      </c>
      <c r="BW14" s="9">
        <f t="shared" si="18"/>
        <v>-2603</v>
      </c>
      <c r="BX14" s="9">
        <f t="shared" si="19"/>
        <v>-14261</v>
      </c>
      <c r="BY14" s="9">
        <f t="shared" si="20"/>
        <v>186</v>
      </c>
      <c r="BZ14" s="9">
        <f t="shared" si="21"/>
        <v>-15247</v>
      </c>
      <c r="CA14" s="9">
        <f t="shared" si="22"/>
        <v>-1144</v>
      </c>
      <c r="CB14" s="9">
        <f t="shared" si="23"/>
        <v>1944</v>
      </c>
      <c r="CC14" s="19">
        <f t="shared" si="24"/>
        <v>-3.513726150851848</v>
      </c>
      <c r="CD14" s="19">
        <f t="shared" si="25"/>
        <v>-2.662562812804159</v>
      </c>
      <c r="CE14" s="19">
        <f t="shared" si="26"/>
        <v>-7.7766281739053085</v>
      </c>
      <c r="CF14" s="19">
        <f t="shared" si="27"/>
        <v>-5.1973195416825995</v>
      </c>
      <c r="CG14" s="19">
        <f t="shared" si="28"/>
        <v>7.5375796865961853E-2</v>
      </c>
      <c r="CH14" s="19">
        <f t="shared" si="29"/>
        <v>-2.6380558565699541</v>
      </c>
      <c r="CI14" s="19">
        <f t="shared" si="30"/>
        <v>-4.3779213593914896</v>
      </c>
      <c r="CJ14" s="19">
        <f t="shared" si="31"/>
        <v>1.3498937195554062</v>
      </c>
      <c r="CK14" s="19">
        <f t="shared" si="32"/>
        <v>-18.701324911271545</v>
      </c>
      <c r="CL14" s="19">
        <f t="shared" si="33"/>
        <v>-1.3111706481395591</v>
      </c>
      <c r="CM14" s="19">
        <f t="shared" si="34"/>
        <v>1.7091141984003855</v>
      </c>
      <c r="CN14" s="19"/>
      <c r="CO14" s="19">
        <f t="shared" si="35"/>
        <v>0.8641952085396416</v>
      </c>
      <c r="CP14" s="19">
        <f t="shared" si="36"/>
        <v>-4.0124565323595647</v>
      </c>
      <c r="CQ14" s="19">
        <f t="shared" si="37"/>
        <v>10.924696737366236</v>
      </c>
      <c r="CR14" s="19">
        <f t="shared" si="38"/>
        <v>-3.8861488935430404</v>
      </c>
      <c r="CS14" s="19">
        <f t="shared" si="39"/>
        <v>-1.6337384015344236</v>
      </c>
      <c r="CU14" s="21">
        <f>Balance_on_income!B19</f>
        <v>18128.8</v>
      </c>
      <c r="CV14" s="21">
        <f>Balance_on_income!C19</f>
        <v>4701.1000000000004</v>
      </c>
      <c r="CW14" s="21">
        <f>Balance_on_income!D19</f>
        <v>4364</v>
      </c>
      <c r="CX14" s="21">
        <f>Balance_on_income!E19</f>
        <v>7816.6</v>
      </c>
      <c r="CY14" s="21">
        <f>Balance_on_income!F19</f>
        <v>1247.0999999999999</v>
      </c>
      <c r="CZ14" s="21">
        <f>Balance_on_income!G19</f>
        <v>4084.7</v>
      </c>
      <c r="DA14" s="21">
        <f>Balance_on_income!H19</f>
        <v>879.4</v>
      </c>
      <c r="DB14" s="21">
        <f>Balance_on_income!I19</f>
        <v>1742.6</v>
      </c>
      <c r="DC14" s="21">
        <f>Balance_on_income!J19</f>
        <v>899.5</v>
      </c>
      <c r="DD14" s="21">
        <f>Balance_on_income!K19</f>
        <v>563.20000000000005</v>
      </c>
      <c r="DE14" s="19">
        <f t="shared" si="40"/>
        <v>3.5350344082809348</v>
      </c>
      <c r="DF14" s="19">
        <f t="shared" si="41"/>
        <v>7.2488126175641598</v>
      </c>
      <c r="DG14" s="19">
        <f t="shared" si="42"/>
        <v>8.2033606555272023</v>
      </c>
      <c r="DH14" s="19">
        <f t="shared" si="43"/>
        <v>3.8922532624511952</v>
      </c>
      <c r="DI14" s="19">
        <f t="shared" si="44"/>
        <v>1.2483896237036385</v>
      </c>
      <c r="DJ14" s="19">
        <f t="shared" si="45"/>
        <v>1.619466592585117</v>
      </c>
      <c r="DK14" s="19">
        <f t="shared" si="46"/>
        <v>5.3229837413294678</v>
      </c>
      <c r="DL14" s="19">
        <f t="shared" si="47"/>
        <v>2.4540123576434647</v>
      </c>
      <c r="DM14" s="19">
        <f t="shared" si="48"/>
        <v>1.5384919600351932</v>
      </c>
      <c r="DN14" s="19">
        <f t="shared" si="49"/>
        <v>0.69697088907711979</v>
      </c>
      <c r="DP14" s="19">
        <f t="shared" si="50"/>
        <v>1.9155678156958178</v>
      </c>
      <c r="DQ14" s="19">
        <f t="shared" si="51"/>
        <v>1.925828876234692</v>
      </c>
      <c r="DR14" s="19">
        <f t="shared" si="52"/>
        <v>5.7493482978837376</v>
      </c>
      <c r="DS14" s="19">
        <f t="shared" si="53"/>
        <v>2.353761302416002</v>
      </c>
      <c r="DT14" s="19">
        <f t="shared" si="54"/>
        <v>0.55141873462651869</v>
      </c>
      <c r="DU14" s="19"/>
      <c r="DV14" s="9">
        <f t="shared" si="55"/>
        <v>2164</v>
      </c>
      <c r="DW14" s="9">
        <f t="shared" si="56"/>
        <v>1146</v>
      </c>
      <c r="DX14" s="9">
        <f t="shared" si="57"/>
        <v>-1700</v>
      </c>
      <c r="DY14" s="9">
        <f t="shared" si="58"/>
        <v>-3090</v>
      </c>
      <c r="DZ14" s="9">
        <f t="shared" si="59"/>
        <v>2851</v>
      </c>
      <c r="EA14" s="9">
        <f t="shared" si="60"/>
        <v>2957</v>
      </c>
      <c r="EB14" s="9">
        <f t="shared" si="61"/>
        <v>-10158</v>
      </c>
      <c r="EC14" s="9">
        <f t="shared" si="62"/>
        <v>186</v>
      </c>
      <c r="ED14" s="9">
        <f t="shared" si="63"/>
        <v>-15247</v>
      </c>
      <c r="EE14" s="9">
        <f t="shared" si="64"/>
        <v>-911</v>
      </c>
      <c r="EF14" s="9">
        <f t="shared" si="65"/>
        <v>5814</v>
      </c>
      <c r="EG14" s="19">
        <f t="shared" si="0"/>
        <v>0.67219159910709703</v>
      </c>
      <c r="EH14" s="19">
        <f t="shared" si="1"/>
        <v>1.981936069754342</v>
      </c>
      <c r="EI14" s="19">
        <f t="shared" si="2"/>
        <v>-2.8008015363509275</v>
      </c>
      <c r="EJ14" s="19">
        <f t="shared" si="3"/>
        <v>-1.142194661819329</v>
      </c>
      <c r="EK14" s="19">
        <f t="shared" si="4"/>
        <v>2.4885167589385748</v>
      </c>
      <c r="EL14" s="19">
        <f t="shared" si="5"/>
        <v>3.6037420776082296</v>
      </c>
      <c r="EM14" s="19">
        <f t="shared" si="6"/>
        <v>-3.0366107107403062</v>
      </c>
      <c r="EN14" s="19">
        <f t="shared" si="7"/>
        <v>1.3498937195554062</v>
      </c>
      <c r="EO14" s="19">
        <f t="shared" si="8"/>
        <v>-18.701324911271545</v>
      </c>
      <c r="EP14" s="19">
        <f t="shared" si="9"/>
        <v>-0.98625193627035479</v>
      </c>
      <c r="EQ14" s="19">
        <f t="shared" si="10"/>
        <v>4.545871590550643</v>
      </c>
      <c r="ES14" s="19">
        <f t="shared" si="66"/>
        <v>3.7088023098474032</v>
      </c>
      <c r="ET14" s="19">
        <f t="shared" si="67"/>
        <v>0.63204235019893584</v>
      </c>
      <c r="EU14" s="19">
        <f t="shared" si="68"/>
        <v>15.900523374920617</v>
      </c>
      <c r="EV14" s="19">
        <f t="shared" si="69"/>
        <v>-0.15594272554897426</v>
      </c>
      <c r="EW14" s="19">
        <f t="shared" si="70"/>
        <v>-2.0573548316120682</v>
      </c>
      <c r="EX14" s="19"/>
      <c r="EY14" s="21">
        <f t="shared" si="71"/>
        <v>-3050.1999999999994</v>
      </c>
      <c r="EZ14" s="21">
        <f t="shared" si="72"/>
        <v>2712.1000000000004</v>
      </c>
      <c r="FA14" s="21">
        <f t="shared" si="73"/>
        <v>-78</v>
      </c>
      <c r="FB14" s="21">
        <f t="shared" si="74"/>
        <v>-4058.3999999999996</v>
      </c>
      <c r="FC14" s="21">
        <f t="shared" si="75"/>
        <v>977.09999999999991</v>
      </c>
      <c r="FD14" s="21">
        <f t="shared" si="76"/>
        <v>-2603</v>
      </c>
      <c r="FE14" s="21">
        <f t="shared" si="77"/>
        <v>-10176.299999999999</v>
      </c>
      <c r="FF14" s="21">
        <f t="shared" si="78"/>
        <v>1065.4000000000001</v>
      </c>
      <c r="FG14" s="21">
        <f t="shared" si="79"/>
        <v>-13504.4</v>
      </c>
      <c r="FH14" s="21">
        <f t="shared" si="80"/>
        <v>-244.5</v>
      </c>
      <c r="FI14" s="21">
        <f t="shared" si="81"/>
        <v>2507.1999999999998</v>
      </c>
      <c r="FJ14" s="19">
        <f t="shared" si="82"/>
        <v>-0.26283013468187955</v>
      </c>
      <c r="FK14" s="19">
        <f t="shared" si="83"/>
        <v>4.3021114126490456</v>
      </c>
      <c r="FL14" s="19">
        <f t="shared" si="84"/>
        <v>0.14259408951093899</v>
      </c>
      <c r="FM14" s="19">
        <f t="shared" si="85"/>
        <v>-1.5892046713423369</v>
      </c>
      <c r="FN14" s="19">
        <f t="shared" si="86"/>
        <v>1.039627028458634</v>
      </c>
      <c r="FO14" s="19">
        <f t="shared" si="87"/>
        <v>-2.6380558565699541</v>
      </c>
      <c r="FP14" s="19">
        <f t="shared" si="88"/>
        <v>-3.0425931589173283</v>
      </c>
      <c r="FQ14" s="19">
        <f t="shared" si="89"/>
        <v>6.3887390687738854</v>
      </c>
      <c r="FR14" s="19">
        <f t="shared" si="90"/>
        <v>-16.531450945739014</v>
      </c>
      <c r="FS14" s="19">
        <f t="shared" si="91"/>
        <v>-5.681708021532117E-2</v>
      </c>
      <c r="FT14" s="19">
        <f t="shared" si="92"/>
        <v>2.1219466953665389</v>
      </c>
      <c r="FV14" s="19">
        <f t="shared" si="93"/>
        <v>2.7797630242354487</v>
      </c>
      <c r="FW14" s="19">
        <f t="shared" si="94"/>
        <v>-2.0866276561248398</v>
      </c>
      <c r="FX14" s="19">
        <f t="shared" si="95"/>
        <v>16.674045035249954</v>
      </c>
      <c r="FY14" s="19">
        <f t="shared" si="96"/>
        <v>-1.5323875911270157</v>
      </c>
      <c r="FZ14" s="19">
        <f t="shared" si="97"/>
        <v>-1.0823196669079049</v>
      </c>
      <c r="GB14" s="21">
        <f t="shared" si="98"/>
        <v>20292.800000000003</v>
      </c>
      <c r="GC14" s="21">
        <f t="shared" si="99"/>
        <v>5847.1</v>
      </c>
      <c r="GD14" s="21">
        <f t="shared" si="100"/>
        <v>2664</v>
      </c>
      <c r="GE14" s="21">
        <f t="shared" si="101"/>
        <v>4726.6000000000004</v>
      </c>
      <c r="GF14" s="21">
        <f t="shared" si="102"/>
        <v>4098.1000000000004</v>
      </c>
      <c r="GG14" s="21">
        <f t="shared" si="103"/>
        <v>2957</v>
      </c>
      <c r="GH14" s="21">
        <f t="shared" si="104"/>
        <v>-6073.3</v>
      </c>
      <c r="GI14" s="21">
        <f t="shared" si="105"/>
        <v>1065.4000000000001</v>
      </c>
      <c r="GJ14" s="21">
        <f t="shared" si="106"/>
        <v>-13504.4</v>
      </c>
      <c r="GK14" s="21">
        <f t="shared" si="107"/>
        <v>-11.5</v>
      </c>
      <c r="GL14" s="21">
        <f t="shared" si="108"/>
        <v>6377.2</v>
      </c>
      <c r="GM14" s="19">
        <f t="shared" si="109"/>
        <v>3.9230876152770877</v>
      </c>
      <c r="GN14" s="19">
        <f t="shared" si="110"/>
        <v>8.9466102952075577</v>
      </c>
      <c r="GO14" s="19">
        <f t="shared" si="111"/>
        <v>5.1184207270653204</v>
      </c>
      <c r="GP14" s="19">
        <f t="shared" si="112"/>
        <v>2.4659202085209442</v>
      </c>
      <c r="GQ14" s="19">
        <f t="shared" si="113"/>
        <v>3.4527679905312469</v>
      </c>
      <c r="GR14" s="19">
        <f t="shared" si="114"/>
        <v>3.6037420776082296</v>
      </c>
      <c r="GS14" s="19">
        <f t="shared" si="115"/>
        <v>-1.7012825102661444</v>
      </c>
      <c r="GT14" s="19">
        <f t="shared" si="116"/>
        <v>6.3887390687738854</v>
      </c>
      <c r="GU14" s="19">
        <f t="shared" si="117"/>
        <v>-16.531450945739014</v>
      </c>
      <c r="GV14" s="19">
        <f t="shared" si="118"/>
        <v>0.26810163165389422</v>
      </c>
      <c r="GW14" s="19">
        <f t="shared" si="119"/>
        <v>4.9587040875167965</v>
      </c>
      <c r="GY14" s="19">
        <f t="shared" si="120"/>
        <v>5.6243701255432317</v>
      </c>
      <c r="GZ14" s="19">
        <f t="shared" si="121"/>
        <v>2.5578712264336723</v>
      </c>
      <c r="HA14" s="19">
        <f t="shared" si="122"/>
        <v>21.649871672804334</v>
      </c>
      <c r="HB14" s="19">
        <f t="shared" si="123"/>
        <v>2.19781857686705</v>
      </c>
      <c r="HC14" s="19">
        <f t="shared" si="124"/>
        <v>-1.5059360969855495</v>
      </c>
      <c r="HF14" s="40">
        <f t="shared" si="125"/>
        <v>2.5495702659947488E-2</v>
      </c>
      <c r="HG14" s="40">
        <f t="shared" si="126"/>
        <v>1.250799566148455E-2</v>
      </c>
      <c r="HH14" s="6"/>
      <c r="HI14" s="40">
        <f t="shared" si="11"/>
        <v>2.8409529660652133</v>
      </c>
      <c r="HJ14" s="40">
        <f t="shared" si="12"/>
        <v>1.5384919600351932</v>
      </c>
      <c r="HK14" s="6"/>
      <c r="HL14" s="40">
        <f t="shared" si="127"/>
        <v>1.3024610060300201</v>
      </c>
      <c r="HN14" s="7">
        <v>0</v>
      </c>
      <c r="HP14" s="53"/>
    </row>
    <row r="15" spans="1:224" s="9" customFormat="1" ht="15">
      <c r="A15" s="9">
        <v>2012</v>
      </c>
      <c r="B15" s="57">
        <v>661902</v>
      </c>
      <c r="C15" s="57">
        <v>80393</v>
      </c>
      <c r="D15" s="57">
        <v>31396</v>
      </c>
      <c r="E15" s="57">
        <v>49901</v>
      </c>
      <c r="F15" s="57">
        <v>-904</v>
      </c>
      <c r="G15" s="57">
        <v>89813</v>
      </c>
      <c r="H15" s="57">
        <v>15524</v>
      </c>
      <c r="I15" s="57">
        <v>9778</v>
      </c>
      <c r="J15" s="57">
        <v>6812</v>
      </c>
      <c r="K15" s="57">
        <v>-1066</v>
      </c>
      <c r="L15" s="57">
        <v>59475</v>
      </c>
      <c r="M15" s="57">
        <v>7725</v>
      </c>
      <c r="N15" s="57">
        <v>-2135</v>
      </c>
      <c r="O15" s="57">
        <v>5893</v>
      </c>
      <c r="P15" s="57">
        <v>3967</v>
      </c>
      <c r="Q15" s="58">
        <v>245637</v>
      </c>
      <c r="R15" s="57">
        <v>35063</v>
      </c>
      <c r="S15" s="57">
        <v>16832</v>
      </c>
      <c r="T15" s="57">
        <v>18396</v>
      </c>
      <c r="U15" s="57">
        <v>-165</v>
      </c>
      <c r="V15" s="57">
        <v>4623</v>
      </c>
      <c r="W15" s="57">
        <v>435</v>
      </c>
      <c r="X15" s="57">
        <v>5239</v>
      </c>
      <c r="Y15" s="57">
        <v>1</v>
      </c>
      <c r="Z15" s="57">
        <v>-4805</v>
      </c>
      <c r="AA15" s="57">
        <v>152891</v>
      </c>
      <c r="AB15" s="57">
        <v>12699</v>
      </c>
      <c r="AC15" s="57">
        <v>4733</v>
      </c>
      <c r="AD15" s="57">
        <v>7421</v>
      </c>
      <c r="AE15" s="57">
        <v>545</v>
      </c>
      <c r="AF15" s="57">
        <v>109464</v>
      </c>
      <c r="AG15" s="57">
        <v>8947</v>
      </c>
      <c r="AH15" s="57">
        <v>-3052</v>
      </c>
      <c r="AI15" s="57">
        <v>11378</v>
      </c>
      <c r="AJ15" s="57">
        <v>620</v>
      </c>
      <c r="AK15" s="57">
        <v>365588</v>
      </c>
      <c r="AL15" s="57">
        <v>49505</v>
      </c>
      <c r="AM15" s="57">
        <v>26847</v>
      </c>
      <c r="AN15" s="57">
        <v>11225</v>
      </c>
      <c r="AO15" s="57">
        <v>11432</v>
      </c>
      <c r="AP15" s="57">
        <v>17808</v>
      </c>
      <c r="AQ15" s="57">
        <v>260</v>
      </c>
      <c r="AR15" s="57">
        <v>138</v>
      </c>
      <c r="AS15" s="57">
        <v>0</v>
      </c>
      <c r="AT15" s="57">
        <v>122</v>
      </c>
      <c r="AU15" s="57">
        <v>83556</v>
      </c>
      <c r="AV15" s="57">
        <v>17714</v>
      </c>
      <c r="AW15" s="57">
        <v>2351</v>
      </c>
      <c r="AX15" s="57">
        <v>0</v>
      </c>
      <c r="AY15" s="57">
        <v>15363</v>
      </c>
      <c r="AZ15" s="57">
        <v>96948</v>
      </c>
      <c r="BA15" s="57">
        <v>5309</v>
      </c>
      <c r="BB15" s="57">
        <v>6230</v>
      </c>
      <c r="BC15" s="57">
        <v>573</v>
      </c>
      <c r="BD15" s="57">
        <v>-1493</v>
      </c>
      <c r="BE15" s="57">
        <v>5326</v>
      </c>
      <c r="BF15" s="57">
        <v>-315</v>
      </c>
      <c r="BG15" s="57">
        <v>5145</v>
      </c>
      <c r="BH15" s="57">
        <v>0</v>
      </c>
      <c r="BI15" s="57">
        <v>-5460</v>
      </c>
      <c r="BJ15" s="57">
        <v>161950</v>
      </c>
      <c r="BK15" s="57">
        <v>26536</v>
      </c>
      <c r="BL15" s="57">
        <v>12984</v>
      </c>
      <c r="BM15" s="57">
        <v>10652</v>
      </c>
      <c r="BN15" s="57">
        <v>2900</v>
      </c>
      <c r="BP15" s="50">
        <f>yield!M20</f>
        <v>-3.3428046130775199E-2</v>
      </c>
      <c r="BQ15" s="7"/>
      <c r="BR15" s="9">
        <f t="shared" si="13"/>
        <v>53802</v>
      </c>
      <c r="BS15" s="9">
        <f t="shared" si="14"/>
        <v>5746</v>
      </c>
      <c r="BT15" s="9">
        <f t="shared" si="15"/>
        <v>9860</v>
      </c>
      <c r="BU15" s="9">
        <f t="shared" si="16"/>
        <v>18231</v>
      </c>
      <c r="BV15" s="9">
        <f t="shared" si="17"/>
        <v>7966</v>
      </c>
      <c r="BW15" s="9">
        <f t="shared" si="18"/>
        <v>11999</v>
      </c>
      <c r="BX15" s="9">
        <f t="shared" si="19"/>
        <v>28116</v>
      </c>
      <c r="BY15" s="9">
        <f t="shared" si="20"/>
        <v>122</v>
      </c>
      <c r="BZ15" s="9">
        <f t="shared" si="21"/>
        <v>15363</v>
      </c>
      <c r="CA15" s="9">
        <f t="shared" si="22"/>
        <v>-921</v>
      </c>
      <c r="CB15" s="9">
        <f t="shared" si="23"/>
        <v>13552</v>
      </c>
      <c r="CC15" s="19">
        <f t="shared" si="24"/>
        <v>9.3557915633569522</v>
      </c>
      <c r="CD15" s="19">
        <f t="shared" si="25"/>
        <v>7.7706835239356176</v>
      </c>
      <c r="CE15" s="19">
        <f t="shared" si="26"/>
        <v>19.09295054306439</v>
      </c>
      <c r="CF15" s="19">
        <f t="shared" si="27"/>
        <v>8.6940983297813865</v>
      </c>
      <c r="CG15" s="19">
        <f t="shared" si="28"/>
        <v>5.7175465688521054</v>
      </c>
      <c r="CH15" s="19">
        <f t="shared" si="29"/>
        <v>11.974715199928564</v>
      </c>
      <c r="CI15" s="19">
        <f>((1+BX15/(AP15-AQ15+AU15-AV15+AZ15-BA15+BJ15-BK15))/(1+BP15/100)-1)*100</f>
        <v>9.0932027789621284</v>
      </c>
      <c r="CJ15" s="19">
        <f t="shared" si="31"/>
        <v>0.7289076300314612</v>
      </c>
      <c r="CK15" s="19">
        <f t="shared" si="32"/>
        <v>23.374372470489636</v>
      </c>
      <c r="CL15" s="19">
        <f t="shared" si="33"/>
        <v>-0.97192745946714787</v>
      </c>
      <c r="CM15" s="19">
        <f t="shared" si="34"/>
        <v>10.044613610658271</v>
      </c>
      <c r="CN15" s="19"/>
      <c r="CO15" s="19">
        <f t="shared" si="35"/>
        <v>0.2625887843948238</v>
      </c>
      <c r="CP15" s="19">
        <f t="shared" si="36"/>
        <v>7.0417758939041564</v>
      </c>
      <c r="CQ15" s="19">
        <f t="shared" si="37"/>
        <v>-4.2814219274252459</v>
      </c>
      <c r="CR15" s="19">
        <f t="shared" si="38"/>
        <v>9.6660257892485344</v>
      </c>
      <c r="CS15" s="19">
        <f t="shared" si="39"/>
        <v>-4.3270670418061652</v>
      </c>
      <c r="CU15" s="21">
        <f>Balance_on_income!B20</f>
        <v>18750.899999999998</v>
      </c>
      <c r="CV15" s="21">
        <f>Balance_on_income!C20</f>
        <v>5433.5</v>
      </c>
      <c r="CW15" s="21">
        <f>Balance_on_income!D20</f>
        <v>4613.1000000000004</v>
      </c>
      <c r="CX15" s="21">
        <f>Balance_on_income!E20</f>
        <v>7501.2</v>
      </c>
      <c r="CY15" s="21">
        <f>Balance_on_income!F20</f>
        <v>1203.0999999999999</v>
      </c>
      <c r="CZ15" s="21">
        <f>Balance_on_income!G20</f>
        <v>4473.1000000000004</v>
      </c>
      <c r="DA15" s="21">
        <f>Balance_on_income!H20</f>
        <v>1219.5</v>
      </c>
      <c r="DB15" s="21">
        <f>Balance_on_income!I20</f>
        <v>1783.3</v>
      </c>
      <c r="DC15" s="21">
        <f>Balance_on_income!J20</f>
        <v>934.7</v>
      </c>
      <c r="DD15" s="21">
        <f>Balance_on_income!K20</f>
        <v>535.6</v>
      </c>
      <c r="DE15" s="19">
        <f t="shared" si="40"/>
        <v>3.2824354785520926</v>
      </c>
      <c r="DF15" s="19">
        <f t="shared" si="41"/>
        <v>7.34988838929167</v>
      </c>
      <c r="DG15" s="19">
        <f t="shared" si="42"/>
        <v>8.9506229630545775</v>
      </c>
      <c r="DH15" s="19">
        <f t="shared" si="43"/>
        <v>3.596893564768</v>
      </c>
      <c r="DI15" s="19">
        <f t="shared" si="44"/>
        <v>0.89190640301235469</v>
      </c>
      <c r="DJ15" s="19">
        <f t="shared" si="45"/>
        <v>1.4747974670882069</v>
      </c>
      <c r="DK15" s="19">
        <f t="shared" si="46"/>
        <v>6.9852730020721676</v>
      </c>
      <c r="DL15" s="19">
        <f t="shared" si="47"/>
        <v>2.7427984807413708</v>
      </c>
      <c r="DM15" s="19">
        <f t="shared" si="48"/>
        <v>1.0537608737574145</v>
      </c>
      <c r="DN15" s="19">
        <f t="shared" si="49"/>
        <v>0.42909927448913088</v>
      </c>
      <c r="DP15" s="19">
        <f t="shared" si="50"/>
        <v>1.8076380114638857</v>
      </c>
      <c r="DQ15" s="19">
        <f t="shared" si="51"/>
        <v>0.36461538721950237</v>
      </c>
      <c r="DR15" s="19">
        <f t="shared" si="52"/>
        <v>6.2078244823132067</v>
      </c>
      <c r="DS15" s="19">
        <f t="shared" si="53"/>
        <v>2.5431326910105856</v>
      </c>
      <c r="DT15" s="19">
        <f t="shared" si="54"/>
        <v>0.46280712852322381</v>
      </c>
      <c r="DU15" s="19"/>
      <c r="DV15" s="9">
        <f t="shared" si="55"/>
        <v>3902</v>
      </c>
      <c r="DW15" s="9">
        <f t="shared" si="56"/>
        <v>-1066</v>
      </c>
      <c r="DX15" s="9">
        <f t="shared" si="57"/>
        <v>3967</v>
      </c>
      <c r="DY15" s="9">
        <f t="shared" si="58"/>
        <v>-165</v>
      </c>
      <c r="DZ15" s="9">
        <f t="shared" si="59"/>
        <v>545</v>
      </c>
      <c r="EA15" s="9">
        <f t="shared" si="60"/>
        <v>621</v>
      </c>
      <c r="EB15" s="9">
        <f t="shared" si="61"/>
        <v>16891</v>
      </c>
      <c r="EC15" s="9">
        <f t="shared" si="62"/>
        <v>122</v>
      </c>
      <c r="ED15" s="9">
        <f t="shared" si="63"/>
        <v>15363</v>
      </c>
      <c r="EE15" s="9">
        <f t="shared" si="64"/>
        <v>-1494</v>
      </c>
      <c r="EF15" s="9">
        <f t="shared" si="65"/>
        <v>2900</v>
      </c>
      <c r="EG15" s="19">
        <f t="shared" si="0"/>
        <v>0.70954455165797015</v>
      </c>
      <c r="EH15" s="19">
        <f t="shared" si="1"/>
        <v>-1.4019771390874292</v>
      </c>
      <c r="EI15" s="19">
        <f t="shared" si="2"/>
        <v>7.7017030580736723</v>
      </c>
      <c r="EJ15" s="19">
        <f t="shared" si="3"/>
        <v>-4.4944229929544388E-2</v>
      </c>
      <c r="EK15" s="19">
        <f t="shared" si="4"/>
        <v>0.42232178795975628</v>
      </c>
      <c r="EL15" s="19">
        <f t="shared" si="5"/>
        <v>0.65145175699790059</v>
      </c>
      <c r="EM15" s="19">
        <f t="shared" si="6"/>
        <v>5.4761930371036938</v>
      </c>
      <c r="EN15" s="19">
        <f t="shared" si="7"/>
        <v>0.7289076300314612</v>
      </c>
      <c r="EO15" s="19">
        <f t="shared" si="8"/>
        <v>23.374372470489636</v>
      </c>
      <c r="EP15" s="19">
        <f t="shared" si="9"/>
        <v>-1.5974161779764406</v>
      </c>
      <c r="EQ15" s="19">
        <f t="shared" si="10"/>
        <v>2.1757359863632475</v>
      </c>
      <c r="ES15" s="19">
        <f t="shared" si="66"/>
        <v>-4.7666484854457236</v>
      </c>
      <c r="ET15" s="19">
        <f t="shared" si="67"/>
        <v>-2.1308847691188904</v>
      </c>
      <c r="EU15" s="19">
        <f t="shared" si="68"/>
        <v>-15.672669412415964</v>
      </c>
      <c r="EV15" s="19">
        <f t="shared" si="69"/>
        <v>1.5524719480468963</v>
      </c>
      <c r="EW15" s="19">
        <f t="shared" si="70"/>
        <v>-1.7534141984034912</v>
      </c>
      <c r="EX15" s="19"/>
      <c r="EY15" s="21">
        <f t="shared" si="71"/>
        <v>72552.899999999994</v>
      </c>
      <c r="EZ15" s="21">
        <f t="shared" si="72"/>
        <v>11179.5</v>
      </c>
      <c r="FA15" s="21">
        <f t="shared" si="73"/>
        <v>14473.1</v>
      </c>
      <c r="FB15" s="21">
        <f t="shared" si="74"/>
        <v>25732.2</v>
      </c>
      <c r="FC15" s="21">
        <f t="shared" si="75"/>
        <v>9169.1</v>
      </c>
      <c r="FD15" s="21">
        <f t="shared" si="76"/>
        <v>11999</v>
      </c>
      <c r="FE15" s="21">
        <f t="shared" si="77"/>
        <v>32589.1</v>
      </c>
      <c r="FF15" s="21">
        <f t="shared" si="78"/>
        <v>1341.5</v>
      </c>
      <c r="FG15" s="21">
        <f t="shared" si="79"/>
        <v>17146.3</v>
      </c>
      <c r="FH15" s="21">
        <f t="shared" si="80"/>
        <v>13.700000000000045</v>
      </c>
      <c r="FI15" s="21">
        <f t="shared" si="81"/>
        <v>14087.6</v>
      </c>
      <c r="FJ15" s="19">
        <f t="shared" si="82"/>
        <v>12.604787817698959</v>
      </c>
      <c r="FK15" s="19">
        <f t="shared" si="83"/>
        <v>15.087132689017203</v>
      </c>
      <c r="FL15" s="19">
        <f t="shared" si="84"/>
        <v>28.010134281908904</v>
      </c>
      <c r="FM15" s="19">
        <f t="shared" si="85"/>
        <v>12.257552670339301</v>
      </c>
      <c r="FN15" s="19">
        <f t="shared" si="86"/>
        <v>6.5760137476543745</v>
      </c>
      <c r="FO15" s="19">
        <f t="shared" si="87"/>
        <v>11.974715199928564</v>
      </c>
      <c r="FP15" s="19">
        <f t="shared" si="88"/>
        <v>10.534561021840227</v>
      </c>
      <c r="FQ15" s="19">
        <f t="shared" si="89"/>
        <v>7.6807414078935654</v>
      </c>
      <c r="FR15" s="19">
        <f t="shared" si="90"/>
        <v>26.083731727020943</v>
      </c>
      <c r="FS15" s="19">
        <f t="shared" si="91"/>
        <v>4.8394190080180977E-2</v>
      </c>
      <c r="FT15" s="19">
        <f t="shared" si="92"/>
        <v>10.440273660937294</v>
      </c>
      <c r="FV15" s="19">
        <f t="shared" si="93"/>
        <v>2.0702267958587317</v>
      </c>
      <c r="FW15" s="19">
        <f t="shared" si="94"/>
        <v>7.4063912811236374</v>
      </c>
      <c r="FX15" s="19">
        <f t="shared" si="95"/>
        <v>1.9264025548879609</v>
      </c>
      <c r="FY15" s="19">
        <f t="shared" si="96"/>
        <v>12.20915848025912</v>
      </c>
      <c r="FZ15" s="19">
        <f t="shared" si="97"/>
        <v>-3.8642599132829192</v>
      </c>
      <c r="GB15" s="21">
        <f t="shared" si="98"/>
        <v>22652.899999999998</v>
      </c>
      <c r="GC15" s="21">
        <f t="shared" si="99"/>
        <v>4367.5</v>
      </c>
      <c r="GD15" s="21">
        <f t="shared" si="100"/>
        <v>8580.1</v>
      </c>
      <c r="GE15" s="21">
        <f t="shared" si="101"/>
        <v>7336.2</v>
      </c>
      <c r="GF15" s="21">
        <f t="shared" si="102"/>
        <v>1748.1</v>
      </c>
      <c r="GG15" s="21">
        <f t="shared" si="103"/>
        <v>621</v>
      </c>
      <c r="GH15" s="21">
        <f t="shared" si="104"/>
        <v>21364.1</v>
      </c>
      <c r="GI15" s="21">
        <f t="shared" si="105"/>
        <v>1341.5</v>
      </c>
      <c r="GJ15" s="21">
        <f t="shared" si="106"/>
        <v>17146.3</v>
      </c>
      <c r="GK15" s="21">
        <f t="shared" si="107"/>
        <v>-559.29999999999995</v>
      </c>
      <c r="GL15" s="21">
        <f t="shared" si="108"/>
        <v>3435.6</v>
      </c>
      <c r="GM15" s="19">
        <f t="shared" si="109"/>
        <v>3.9585408059999772</v>
      </c>
      <c r="GN15" s="19">
        <f t="shared" si="110"/>
        <v>5.9144720259941552</v>
      </c>
      <c r="GO15" s="19">
        <f t="shared" si="111"/>
        <v>16.618886796918186</v>
      </c>
      <c r="GP15" s="19">
        <f t="shared" si="112"/>
        <v>3.5185101106283811</v>
      </c>
      <c r="GQ15" s="19">
        <f t="shared" si="113"/>
        <v>1.2807889667620254</v>
      </c>
      <c r="GR15" s="19">
        <f t="shared" si="114"/>
        <v>0.65145175699790059</v>
      </c>
      <c r="GS15" s="19">
        <f t="shared" si="115"/>
        <v>6.9175512799818151</v>
      </c>
      <c r="GT15" s="19">
        <f t="shared" si="116"/>
        <v>7.6807414078935654</v>
      </c>
      <c r="GU15" s="19">
        <f t="shared" si="117"/>
        <v>26.083731727020943</v>
      </c>
      <c r="GV15" s="19">
        <f t="shared" si="118"/>
        <v>-0.57709452842908959</v>
      </c>
      <c r="GW15" s="19">
        <f t="shared" si="119"/>
        <v>2.5713960366422928</v>
      </c>
      <c r="GY15" s="19">
        <f t="shared" si="120"/>
        <v>-2.9590104739818379</v>
      </c>
      <c r="GZ15" s="19">
        <f t="shared" si="121"/>
        <v>-1.7662693818994102</v>
      </c>
      <c r="HA15" s="19">
        <f t="shared" si="122"/>
        <v>-9.4648449301027568</v>
      </c>
      <c r="HB15" s="19">
        <f t="shared" si="123"/>
        <v>4.0956046390574707</v>
      </c>
      <c r="HC15" s="19">
        <f t="shared" si="124"/>
        <v>-1.2906070698802674</v>
      </c>
      <c r="HF15" s="40">
        <f t="shared" si="125"/>
        <v>2.4112558704687696E-2</v>
      </c>
      <c r="HG15" s="40">
        <f t="shared" si="126"/>
        <v>1.0199805759556521E-2</v>
      </c>
      <c r="HH15" s="6"/>
      <c r="HI15" s="40">
        <f t="shared" si="11"/>
        <v>2.4455013999356456</v>
      </c>
      <c r="HJ15" s="40">
        <f t="shared" si="12"/>
        <v>1.0537608737574145</v>
      </c>
      <c r="HK15" s="6"/>
      <c r="HL15" s="40">
        <f t="shared" si="127"/>
        <v>1.3917405261782312</v>
      </c>
      <c r="HN15" s="7">
        <v>0</v>
      </c>
      <c r="HP15" s="53"/>
    </row>
    <row r="16" spans="1:224" s="9" customFormat="1" ht="15">
      <c r="A16" s="9">
        <v>2013</v>
      </c>
      <c r="B16" s="21">
        <v>797077</v>
      </c>
      <c r="C16" s="21">
        <v>135174</v>
      </c>
      <c r="D16" s="21">
        <v>38908</v>
      </c>
      <c r="E16" s="21">
        <v>105267</v>
      </c>
      <c r="F16" s="21">
        <v>-9001</v>
      </c>
      <c r="G16" s="21">
        <v>117726</v>
      </c>
      <c r="H16" s="21">
        <v>27914</v>
      </c>
      <c r="I16" s="21">
        <v>13248</v>
      </c>
      <c r="J16" s="21">
        <v>14580</v>
      </c>
      <c r="K16" s="21">
        <v>86</v>
      </c>
      <c r="L16" s="21">
        <v>74760</v>
      </c>
      <c r="M16" s="21">
        <v>15286</v>
      </c>
      <c r="N16" s="21">
        <v>-6616</v>
      </c>
      <c r="O16" s="21">
        <v>12158</v>
      </c>
      <c r="P16" s="21">
        <v>9744</v>
      </c>
      <c r="Q16" s="75">
        <v>284455</v>
      </c>
      <c r="R16" s="21">
        <v>38818</v>
      </c>
      <c r="S16" s="21">
        <v>547</v>
      </c>
      <c r="T16" s="21">
        <v>36412</v>
      </c>
      <c r="U16" s="21">
        <v>1858</v>
      </c>
      <c r="V16" s="21">
        <v>8207</v>
      </c>
      <c r="W16" s="21">
        <v>3584</v>
      </c>
      <c r="X16" s="21">
        <v>11918</v>
      </c>
      <c r="Y16" s="21">
        <v>5</v>
      </c>
      <c r="Z16" s="21">
        <v>-8339</v>
      </c>
      <c r="AA16" s="21">
        <v>178398</v>
      </c>
      <c r="AB16" s="21">
        <v>25507</v>
      </c>
      <c r="AC16" s="21">
        <v>15959</v>
      </c>
      <c r="AD16" s="21">
        <v>17269</v>
      </c>
      <c r="AE16" s="21">
        <v>-7721</v>
      </c>
      <c r="AF16" s="21">
        <v>133529</v>
      </c>
      <c r="AG16" s="21">
        <v>24066</v>
      </c>
      <c r="AH16" s="21">
        <v>3850</v>
      </c>
      <c r="AI16" s="21">
        <v>24844</v>
      </c>
      <c r="AJ16" s="21">
        <v>-4629</v>
      </c>
      <c r="AK16" s="21">
        <v>472070</v>
      </c>
      <c r="AL16" s="21">
        <v>106482</v>
      </c>
      <c r="AM16" s="21">
        <v>45612</v>
      </c>
      <c r="AN16" s="21">
        <v>24797</v>
      </c>
      <c r="AO16" s="21">
        <v>36074</v>
      </c>
      <c r="AP16" s="21">
        <v>17976</v>
      </c>
      <c r="AQ16" s="21">
        <v>168</v>
      </c>
      <c r="AR16" s="21">
        <v>225</v>
      </c>
      <c r="AS16" s="21">
        <v>0</v>
      </c>
      <c r="AT16" s="21">
        <v>-57</v>
      </c>
      <c r="AU16" s="21">
        <v>150947</v>
      </c>
      <c r="AV16" s="21">
        <v>67391</v>
      </c>
      <c r="AW16" s="21">
        <v>17035</v>
      </c>
      <c r="AX16" s="21">
        <v>0</v>
      </c>
      <c r="AY16" s="21">
        <v>50356</v>
      </c>
      <c r="AZ16" s="21">
        <v>100914</v>
      </c>
      <c r="BA16" s="21">
        <v>3966</v>
      </c>
      <c r="BB16" s="21">
        <v>829</v>
      </c>
      <c r="BC16" s="21">
        <v>1548</v>
      </c>
      <c r="BD16" s="21">
        <v>1589</v>
      </c>
      <c r="BE16" s="21">
        <v>8656</v>
      </c>
      <c r="BF16" s="21">
        <v>3330</v>
      </c>
      <c r="BG16" s="21">
        <v>11441</v>
      </c>
      <c r="BH16" s="21">
        <v>0</v>
      </c>
      <c r="BI16" s="21">
        <v>-8110</v>
      </c>
      <c r="BJ16" s="21">
        <v>193576</v>
      </c>
      <c r="BK16" s="21">
        <v>31627</v>
      </c>
      <c r="BL16" s="21">
        <v>16083</v>
      </c>
      <c r="BM16" s="21">
        <v>23249</v>
      </c>
      <c r="BN16" s="21">
        <v>-7704</v>
      </c>
      <c r="BP16" s="50">
        <f>yield!M21</f>
        <v>0.35947166025784699</v>
      </c>
      <c r="BQ16" s="7"/>
      <c r="BR16" s="9">
        <f t="shared" si="13"/>
        <v>104603</v>
      </c>
      <c r="BS16" s="9">
        <f t="shared" si="14"/>
        <v>14666</v>
      </c>
      <c r="BT16" s="9">
        <f t="shared" si="15"/>
        <v>21902</v>
      </c>
      <c r="BU16" s="9">
        <f t="shared" si="16"/>
        <v>38271</v>
      </c>
      <c r="BV16" s="9">
        <f t="shared" si="17"/>
        <v>9548</v>
      </c>
      <c r="BW16" s="9">
        <f t="shared" si="18"/>
        <v>20216</v>
      </c>
      <c r="BX16" s="9">
        <f t="shared" si="19"/>
        <v>68980</v>
      </c>
      <c r="BY16" s="9">
        <f t="shared" si="20"/>
        <v>-57</v>
      </c>
      <c r="BZ16" s="9">
        <f t="shared" si="21"/>
        <v>50356</v>
      </c>
      <c r="CA16" s="9">
        <f t="shared" si="22"/>
        <v>3137</v>
      </c>
      <c r="CB16" s="9">
        <f t="shared" si="23"/>
        <v>15544</v>
      </c>
      <c r="CC16" s="19">
        <f>((1+BR16/(G16-H16+L16-M16+Q16-R16+AA16-AB16+AF16-AG16))/(1+BP16/100)-1)*100</f>
        <v>15.499411519860073</v>
      </c>
      <c r="CD16" s="19">
        <f t="shared" si="25"/>
        <v>15.912992057284736</v>
      </c>
      <c r="CE16" s="19">
        <f t="shared" si="26"/>
        <v>36.336086550344369</v>
      </c>
      <c r="CF16" s="19">
        <f t="shared" si="27"/>
        <v>15.16631725426878</v>
      </c>
      <c r="CG16" s="19">
        <f>((1+BV16/(AA16-AB16))/(1+BP16/100)-1)*100</f>
        <v>5.8644193223310825</v>
      </c>
      <c r="CH16" s="19">
        <f t="shared" si="29"/>
        <v>18.044006151829418</v>
      </c>
      <c r="CI16" s="19">
        <f>((1+BX16/(AP16-AQ16+AU16-AV16+AZ16-BA16+BJ16-BK16))/(1+BP16/100)-1)*100</f>
        <v>18.720462950583716</v>
      </c>
      <c r="CJ16" s="19">
        <f t="shared" si="31"/>
        <v>-0.67711847377195378</v>
      </c>
      <c r="CK16" s="19">
        <f t="shared" si="32"/>
        <v>59.692120878750664</v>
      </c>
      <c r="CL16" s="19">
        <f t="shared" si="33"/>
        <v>2.8659811997778784</v>
      </c>
      <c r="CM16" s="19">
        <f t="shared" si="34"/>
        <v>9.2055204497725853</v>
      </c>
      <c r="CN16" s="19"/>
      <c r="CO16" s="19">
        <f t="shared" ref="CO16:CO18" si="128">CC16-CI16</f>
        <v>-3.2210514307236426</v>
      </c>
      <c r="CP16" s="19">
        <f t="shared" ref="CP16:CP18" si="129">CD16-CJ16</f>
        <v>16.590110531056691</v>
      </c>
      <c r="CQ16" s="19">
        <f t="shared" ref="CQ16:CQ18" si="130">CE16-CK16</f>
        <v>-23.356034328406295</v>
      </c>
      <c r="CR16" s="19">
        <f t="shared" ref="CR16:CR18" si="131">CF16-CL16</f>
        <v>12.300336054490902</v>
      </c>
      <c r="CS16" s="19">
        <f t="shared" ref="CS16:CS18" si="132">CG16-CM16</f>
        <v>-3.3411011274415028</v>
      </c>
      <c r="CU16" s="21">
        <f>Balance_on_income!B21</f>
        <v>21661.4</v>
      </c>
      <c r="CV16" s="21">
        <f>Balance_on_income!C21</f>
        <v>6658.6</v>
      </c>
      <c r="CW16" s="21">
        <f>Balance_on_income!D21</f>
        <v>5257</v>
      </c>
      <c r="CX16" s="21">
        <f>Balance_on_income!E21</f>
        <v>8512.4</v>
      </c>
      <c r="CY16" s="21">
        <f>Balance_on_income!F21</f>
        <v>1233.4000000000001</v>
      </c>
      <c r="CZ16" s="21">
        <f>Balance_on_income!G21</f>
        <v>5181.5</v>
      </c>
      <c r="DA16" s="21">
        <f>Balance_on_income!H21</f>
        <v>1271.9000000000001</v>
      </c>
      <c r="DB16" s="21">
        <f>Balance_on_income!I21</f>
        <v>2221.3000000000002</v>
      </c>
      <c r="DC16" s="21">
        <f>Balance_on_income!J21</f>
        <v>1030.3</v>
      </c>
      <c r="DD16" s="21">
        <f>Balance_on_income!K21</f>
        <v>658</v>
      </c>
      <c r="DE16" s="19">
        <f t="shared" ref="DE16:DE18" si="133">((1+CU16/(G16-H16+L16-M16+Q16-R16+AA16-AB16+AF16-AG16))/(1+BP16/100)-1)*100</f>
        <v>2.9256387596936273</v>
      </c>
      <c r="DF16" s="19">
        <f t="shared" ref="DF16:DF18" si="134">((1+CV16/(G16-H16))/(1+BP16/100)-1)*100</f>
        <v>7.0291917108050939</v>
      </c>
      <c r="DG16" s="19">
        <f t="shared" ref="DG16:DG18" si="135">((1+CW16/(L16-M16))/(1+BP16/100)-1)*100</f>
        <v>8.4493120636347285</v>
      </c>
      <c r="DH16" s="19">
        <f t="shared" ref="DH16:DH18" si="136">((1+CX16/(Q16-R16))/(1+BP16/100)-1)*100</f>
        <v>3.0948420980812852</v>
      </c>
      <c r="DI16" s="19">
        <f t="shared" ref="DI16:DI18" si="137">((1+CY16/(AA16-AB16))/(1+BP16/100)-1)*100</f>
        <v>0.44564488455778317</v>
      </c>
      <c r="DJ16" s="19">
        <f t="shared" ref="DJ16:DJ18" si="138">((1+CZ16/(AP16-AQ16+AU16-AV16+AZ16-BA16+BJ16-BK16))/(1+BP16/100)-1)*100</f>
        <v>1.0749270964765634</v>
      </c>
      <c r="DK16" s="19">
        <f t="shared" ref="DK16:DK18" si="139">((1+DA16/(AP16-AQ16))/(1+BP16/100)-1)*100</f>
        <v>6.7585289410330818</v>
      </c>
      <c r="DL16" s="19">
        <f t="shared" ref="DL16:DL18" si="140">((1+DB16/(AU16-AV16))/(1+BP16/100)-1)*100</f>
        <v>2.2907503453974076</v>
      </c>
      <c r="DM16" s="19">
        <f t="shared" ref="DM16:DM18" si="141">((1+DC16/(AZ16-BA16))/(1+BP16/100)-1)*100</f>
        <v>0.70074402544035852</v>
      </c>
      <c r="DN16" s="19">
        <f t="shared" ref="DN16:DN18" si="142">((1+DD16/(BJ16-BK16))/(1+BP16/100)-1)*100</f>
        <v>4.6661354398036536E-2</v>
      </c>
      <c r="DP16" s="19">
        <f t="shared" ref="DP16:DP18" si="143">DE16-DJ16</f>
        <v>1.8507116632170639</v>
      </c>
      <c r="DQ16" s="19">
        <f t="shared" ref="DQ16:DQ18" si="144">DF16-DK16</f>
        <v>0.27066276977201209</v>
      </c>
      <c r="DR16" s="19">
        <f t="shared" ref="DR16:DR18" si="145">DG16-DL16</f>
        <v>6.1585617182373209</v>
      </c>
      <c r="DS16" s="19">
        <f t="shared" ref="DS16:DS18" si="146">DH16-DM16</f>
        <v>2.3940980726409267</v>
      </c>
      <c r="DT16" s="19">
        <f t="shared" ref="DT16:DT18" si="147">DI16-DN16</f>
        <v>0.39898353015974664</v>
      </c>
      <c r="DU16" s="19"/>
      <c r="DV16" s="9">
        <f t="shared" si="55"/>
        <v>-660</v>
      </c>
      <c r="DW16" s="9">
        <f t="shared" si="56"/>
        <v>86</v>
      </c>
      <c r="DX16" s="9">
        <f t="shared" si="57"/>
        <v>9744</v>
      </c>
      <c r="DY16" s="9">
        <f t="shared" si="58"/>
        <v>1859</v>
      </c>
      <c r="DZ16" s="9">
        <f t="shared" si="59"/>
        <v>-7721</v>
      </c>
      <c r="EA16" s="9">
        <f t="shared" si="60"/>
        <v>-4628</v>
      </c>
      <c r="EB16" s="9">
        <f t="shared" si="61"/>
        <v>44183</v>
      </c>
      <c r="EC16" s="9">
        <f t="shared" si="62"/>
        <v>-57</v>
      </c>
      <c r="ED16" s="9">
        <f t="shared" si="63"/>
        <v>50356</v>
      </c>
      <c r="EE16" s="9">
        <f t="shared" si="64"/>
        <v>1589</v>
      </c>
      <c r="EF16" s="9">
        <f t="shared" si="65"/>
        <v>-7705</v>
      </c>
      <c r="EG16" s="19">
        <f t="shared" ref="EG16:EG18" si="148">((1+DV16/(G16-H16+L16-M16+Q16-R16+AA16-AB16+AF16-AG16))/(1+BP16/100)-1)*100</f>
        <v>-0.45823870696700686</v>
      </c>
      <c r="EH16" s="19">
        <f t="shared" ref="EH16:EH18" si="149">((1+DW16/(G16-H16))/(1+BP16/100)-1)*100</f>
        <v>-0.26277149289051227</v>
      </c>
      <c r="EI16" s="19">
        <f t="shared" ref="EI16:EI18" si="150">((1+DX16/(L16-M16))/(1+BP16/100)-1)*100</f>
        <v>15.966762176092896</v>
      </c>
      <c r="EJ16" s="19">
        <f t="shared" ref="EJ16:EJ18" si="151">((1+DY16/(Q16-R16))/(1+BP16/100)-1)*100</f>
        <v>0.39591295476881783</v>
      </c>
      <c r="EK16" s="19">
        <f t="shared" ref="EK16:EK18" si="152">((1+DZ16/(AA16-AB16))/(1+BP16/100)-1)*100</f>
        <v>-5.3900987261507272</v>
      </c>
      <c r="EL16" s="19">
        <f t="shared" ref="EL16:EL18" si="153">((1+EA16/(AF16-AG16))/(1+BP16/100)-1)*100</f>
        <v>-4.5709530076030962</v>
      </c>
      <c r="EM16" s="19">
        <f t="shared" ref="EM16:EM18" si="154">((1+EB16/(AP16-AQ16+AU16-AV16+AZ16-BA16+BJ16-BK16))/(1+BP16/100)-1)*100</f>
        <v>11.862051662319972</v>
      </c>
      <c r="EN16" s="19">
        <f t="shared" ref="EN16:EN18" si="155">((1+EC16/(AP16-AQ16))/(1+BP16/100)-1)*100</f>
        <v>-0.67711847377195378</v>
      </c>
      <c r="EO16" s="19">
        <f t="shared" ref="EO16:EO18" si="156">((1+ED16/(AU16-AV16))/(1+BP16/100)-1)*100</f>
        <v>59.692120878750664</v>
      </c>
      <c r="EP16" s="19">
        <f t="shared" ref="EP16:EP18" si="157">((1+EE16/(AZ16-BA16))/(1+BP16/100)-1)*100</f>
        <v>1.2749681718790207</v>
      </c>
      <c r="EQ16" s="19">
        <f t="shared" ref="EQ16:EQ18" si="158">((1+EF16/(BJ16-BK16))/(1+BP16/100)-1)*100</f>
        <v>-5.0988134954351949</v>
      </c>
      <c r="ES16" s="19">
        <f t="shared" ref="ES16:ES18" si="159">EG16-EM16</f>
        <v>-12.32029036928698</v>
      </c>
      <c r="ET16" s="19">
        <f t="shared" ref="ET16:ET18" si="160">EH16-EN16</f>
        <v>0.41434698088144151</v>
      </c>
      <c r="EU16" s="19">
        <f t="shared" ref="EU16:EU18" si="161">EI16-EO16</f>
        <v>-43.725358702657772</v>
      </c>
      <c r="EV16" s="19">
        <f t="shared" ref="EV16:EV18" si="162">EJ16-EP16</f>
        <v>-0.87905521711020285</v>
      </c>
      <c r="EW16" s="19">
        <f t="shared" ref="EW16:EW18" si="163">EK16-EQ16</f>
        <v>-0.29128523071553225</v>
      </c>
      <c r="EX16" s="19"/>
      <c r="EY16" s="21">
        <f t="shared" ref="EY16:EY18" si="164">EZ16+FA16+FB16+FC16+FD16</f>
        <v>126264.4</v>
      </c>
      <c r="EZ16" s="21">
        <f t="shared" ref="EZ16:EZ18" si="165">BS16+CV16</f>
        <v>21324.6</v>
      </c>
      <c r="FA16" s="21">
        <f t="shared" ref="FA16:FA18" si="166">BT16+CW16</f>
        <v>27159</v>
      </c>
      <c r="FB16" s="21">
        <f t="shared" ref="FB16:FB18" si="167">BU16+CX16</f>
        <v>46783.4</v>
      </c>
      <c r="FC16" s="21">
        <f t="shared" ref="FC16:FC18" si="168">BV16+CY16</f>
        <v>10781.4</v>
      </c>
      <c r="FD16" s="21">
        <f t="shared" ref="FD16:FD18" si="169">BW16</f>
        <v>20216</v>
      </c>
      <c r="FE16" s="21">
        <f t="shared" ref="FE16:FE18" si="170">FF16+FG16+FH16+FI16</f>
        <v>74161.5</v>
      </c>
      <c r="FF16" s="21">
        <f t="shared" ref="FF16:FF18" si="171">BY16+DA16</f>
        <v>1214.9000000000001</v>
      </c>
      <c r="FG16" s="21">
        <f t="shared" ref="FG16:FG18" si="172">BZ16+DB16</f>
        <v>52577.3</v>
      </c>
      <c r="FH16" s="21">
        <f t="shared" ref="FH16:FH18" si="173">CA16+DC16</f>
        <v>4167.3</v>
      </c>
      <c r="FI16" s="21">
        <f t="shared" ref="FI16:FI18" si="174">CB16+DD16</f>
        <v>16202</v>
      </c>
      <c r="FJ16" s="19">
        <f t="shared" ref="FJ16:FJ18" si="175">((1+EY16/(G16-H16+L16-M16+Q16-R16+AA16-AB16+AF16-AG16))/(1+BP16/100)-1)*100</f>
        <v>18.783234369516588</v>
      </c>
      <c r="FK16" s="19">
        <f t="shared" ref="FK16:FK18" si="176">((1+EZ16/(G16-H16))/(1+BP16/100)-1)*100</f>
        <v>23.300367858052716</v>
      </c>
      <c r="FL16" s="19">
        <f t="shared" ref="FL16:FL18" si="177">((1+FA16/(L16-M16))/(1+BP16/100)-1)*100</f>
        <v>45.143582703941988</v>
      </c>
      <c r="FM16" s="19">
        <f t="shared" ref="FM16:FM18" si="178">((1+FB16/(Q16-R16))/(1+BP16/100)-1)*100</f>
        <v>18.619343442312932</v>
      </c>
      <c r="FN16" s="19">
        <f t="shared" ref="FN16:FN18" si="179">((1+FC16/(AA16-AB16))/(1+BP16/100)-1)*100</f>
        <v>6.6682482968517531</v>
      </c>
      <c r="FO16" s="19">
        <f t="shared" ref="FO16:FO18" si="180">((1+FD16/(AF16-AG16))/(1+BP16/100)-1)*100</f>
        <v>18.044006151829418</v>
      </c>
      <c r="FP16" s="19">
        <f t="shared" ref="FP16:FP18" si="181">((1+FE16/(AP16-AQ16+AU16-AV16+AZ16-BA16+BJ16-BK16))/(1+BP16/100)-1)*100</f>
        <v>20.153574137023146</v>
      </c>
      <c r="FQ16" s="19">
        <f t="shared" ref="FQ16:FQ18" si="182">((1+FF16/(AP16-AQ16))/(1+BP16/100)-1)*100</f>
        <v>6.4395945572240265</v>
      </c>
      <c r="FR16" s="19">
        <f t="shared" ref="FR16:FR18" si="183">((1+FG16/(AU16-AV16))/(1+BP16/100)-1)*100</f>
        <v>62.34105531411096</v>
      </c>
      <c r="FS16" s="19">
        <f t="shared" ref="FS16:FS18" si="184">((1+FH16/(AZ16-BA16))/(1+BP16/100)-1)*100</f>
        <v>3.9249093151810799</v>
      </c>
      <c r="FT16" s="19">
        <f t="shared" ref="FT16:FT18" si="185">((1+FI16/(BJ16-BK16))/(1+BP16/100)-1)*100</f>
        <v>9.6103658941334871</v>
      </c>
      <c r="FV16" s="19">
        <f t="shared" ref="FV16:FV18" si="186">FJ16-FP16</f>
        <v>-1.3703397675065574</v>
      </c>
      <c r="FW16" s="19">
        <f t="shared" ref="FW16:FW18" si="187">FK16-FQ16</f>
        <v>16.86077330082869</v>
      </c>
      <c r="FX16" s="19">
        <f t="shared" ref="FX16:FX18" si="188">FL16-FR16</f>
        <v>-17.197472610168973</v>
      </c>
      <c r="FY16" s="19">
        <f t="shared" ref="FY16:FY18" si="189">FM16-FS16</f>
        <v>14.694434127131853</v>
      </c>
      <c r="FZ16" s="19">
        <f t="shared" ref="FZ16:FZ18" si="190">FN16-FT16</f>
        <v>-2.9421175972817339</v>
      </c>
      <c r="GB16" s="21">
        <f t="shared" ref="GB16:GB18" si="191">GC16+GD16+GE16+GF16+GG16</f>
        <v>21001.4</v>
      </c>
      <c r="GC16" s="21">
        <f t="shared" ref="GC16:GC18" si="192">CV16+DW16</f>
        <v>6744.6</v>
      </c>
      <c r="GD16" s="21">
        <f t="shared" ref="GD16:GD18" si="193">CW16+DX16</f>
        <v>15001</v>
      </c>
      <c r="GE16" s="21">
        <f t="shared" ref="GE16:GE18" si="194">CX16+DY16</f>
        <v>10371.4</v>
      </c>
      <c r="GF16" s="21">
        <f t="shared" ref="GF16:GF18" si="195">CY16+DZ16</f>
        <v>-6487.6</v>
      </c>
      <c r="GG16" s="21">
        <f t="shared" ref="GG16:GG18" si="196">EA16</f>
        <v>-4628</v>
      </c>
      <c r="GH16" s="21">
        <f t="shared" ref="GH16:GH18" si="197">GI16+GJ16+GK16+GL16</f>
        <v>49364.500000000007</v>
      </c>
      <c r="GI16" s="21">
        <f t="shared" ref="GI16:GI18" si="198">DA16+EC16</f>
        <v>1214.9000000000001</v>
      </c>
      <c r="GJ16" s="21">
        <f t="shared" ref="GJ16:GJ18" si="199">DB16+ED16</f>
        <v>52577.3</v>
      </c>
      <c r="GK16" s="21">
        <f t="shared" ref="GK16:GK18" si="200">DC16+EE16</f>
        <v>2619.3000000000002</v>
      </c>
      <c r="GL16" s="21">
        <f t="shared" ref="GL16:GL18" si="201">DD16+EF16</f>
        <v>-7047</v>
      </c>
      <c r="GM16" s="19">
        <f t="shared" ref="GM16:GM18" si="202">((GB16/(G16-H16+L16-M16+Q16-R16+AA16-AB16+AF16-AG16)+1)/(1+BP16/100)-1)*100</f>
        <v>2.8255841426894746</v>
      </c>
      <c r="GN16" s="19">
        <f t="shared" ref="GN16:GN18" si="203">((GC16/(G16-H16)+1)/(1+BP16/100)-1)*100</f>
        <v>7.124604307877469</v>
      </c>
      <c r="GO16" s="19">
        <f t="shared" ref="GO16:GO18" si="204">((GD16/(L16-M16)+1)/(1+BP16/100)-1)*100</f>
        <v>24.774258329690536</v>
      </c>
      <c r="GP16" s="19">
        <f t="shared" ref="GP16:GP18" si="205">((GE16/(Q16-R16)+1)/(1+BP16/100)-1)*100</f>
        <v>3.848939142812946</v>
      </c>
      <c r="GQ16" s="19">
        <f t="shared" ref="GQ16:GQ18" si="206">((GF16/(AA16-AB16)+1)/(1+BP16/100)-1)*100</f>
        <v>-4.5862697516300681</v>
      </c>
      <c r="GR16" s="19">
        <f t="shared" ref="GR16:GR18" si="207">((GG16/(AF16-AG16)+1)/(1+BP16/100)-1)*100</f>
        <v>-4.5709530076030962</v>
      </c>
      <c r="GS16" s="19">
        <f t="shared" ref="GS16:GS18" si="208">((GH16/(AP16-AQ16+AU16-AV16+AZ16-BA16+BJ16-BK16)+1)/(1+BP16/100)-1)*100</f>
        <v>13.2951628487594</v>
      </c>
      <c r="GT16" s="19">
        <f t="shared" ref="GT16:GT18" si="209">((GI16/(AP16-AQ16)+1)/(1+BP16/100)-1)*100</f>
        <v>6.4395945572240265</v>
      </c>
      <c r="GU16" s="19">
        <f t="shared" ref="GU16:GU18" si="210">((GJ16/(AU16-AV16)+1)/(1+BP16/100)-1)*100</f>
        <v>62.34105531411096</v>
      </c>
      <c r="GV16" s="19">
        <f t="shared" ref="GV16:GV18" si="211">((GK16/(AZ16-BA16)+1)/(1+BP16/100)-1)*100</f>
        <v>2.3338962872822444</v>
      </c>
      <c r="GW16" s="19">
        <f t="shared" ref="GW16:GW18" si="212">((GL16/(BJ16-BK16)+1)/(1+BP16/100)-1)*100</f>
        <v>-4.6939680510742825</v>
      </c>
      <c r="GY16" s="19">
        <f t="shared" ref="GY16:GY18" si="213">GM16-GS16</f>
        <v>-10.469578706069925</v>
      </c>
      <c r="GZ16" s="19">
        <f t="shared" ref="GZ16:GZ18" si="214">GN16-GT16</f>
        <v>0.6850097506534425</v>
      </c>
      <c r="HA16" s="19">
        <f t="shared" ref="HA16:HA18" si="215">GO16-GU16</f>
        <v>-37.566796984420421</v>
      </c>
      <c r="HB16" s="19">
        <f t="shared" ref="HB16:HB18" si="216">GP16-GV16</f>
        <v>1.5150428555307016</v>
      </c>
      <c r="HC16" s="19">
        <f t="shared" ref="HC16:HC18" si="217">GQ16-GW16</f>
        <v>0.10769829944421438</v>
      </c>
      <c r="HF16" s="40">
        <f t="shared" ref="HF16:HF18" si="218">CX16/((Q16-R16)+(AF16-AG16))</f>
        <v>2.3971838918614475E-2</v>
      </c>
      <c r="HG16" s="40">
        <f t="shared" ref="HG16:HG18" si="219">DC16/(AZ16-BA16)</f>
        <v>1.0627346618805957E-2</v>
      </c>
      <c r="HH16" s="6"/>
      <c r="HI16" s="40">
        <f t="shared" ref="HI16:HI18" si="220">((1+HF16)/(1+BP16/100)-1)*100</f>
        <v>2.0304134705907639</v>
      </c>
      <c r="HJ16" s="40">
        <f t="shared" ref="HJ16:HJ18" si="221">((1+HG16)/(1+BP16/100)-1)*100</f>
        <v>0.70074402544035852</v>
      </c>
      <c r="HK16" s="6"/>
      <c r="HL16" s="40">
        <f t="shared" si="127"/>
        <v>1.3296694451504054</v>
      </c>
      <c r="HN16" s="7">
        <v>0</v>
      </c>
      <c r="HP16" s="53"/>
    </row>
    <row r="17" spans="1:224" s="9" customFormat="1" ht="15">
      <c r="A17" s="9" t="s">
        <v>370</v>
      </c>
      <c r="B17" s="21">
        <v>797686</v>
      </c>
      <c r="C17" s="21"/>
      <c r="D17" s="21"/>
      <c r="E17" s="21"/>
      <c r="F17" s="21"/>
      <c r="G17" s="21">
        <v>119302</v>
      </c>
      <c r="H17" s="21"/>
      <c r="I17" s="21"/>
      <c r="J17" s="21"/>
      <c r="K17" s="21"/>
      <c r="L17" s="21">
        <v>126224</v>
      </c>
      <c r="M17" s="92"/>
      <c r="N17" s="21"/>
      <c r="O17" s="21"/>
      <c r="P17" s="21"/>
      <c r="Q17" s="75">
        <v>235029</v>
      </c>
      <c r="R17" s="21"/>
      <c r="S17" s="21"/>
      <c r="T17" s="21"/>
      <c r="U17" s="21"/>
      <c r="V17" s="21">
        <v>8207</v>
      </c>
      <c r="W17" s="21"/>
      <c r="X17" s="21"/>
      <c r="Y17" s="21"/>
      <c r="Z17" s="21"/>
      <c r="AA17" s="21">
        <v>175394</v>
      </c>
      <c r="AB17" s="21"/>
      <c r="AC17" s="21"/>
      <c r="AD17" s="21"/>
      <c r="AE17" s="21"/>
      <c r="AF17" s="21">
        <v>133529</v>
      </c>
      <c r="AG17" s="21"/>
      <c r="AH17" s="21"/>
      <c r="AI17" s="21"/>
      <c r="AJ17" s="21"/>
      <c r="AK17" s="21">
        <v>471955</v>
      </c>
      <c r="AL17" s="21"/>
      <c r="AM17" s="21"/>
      <c r="AN17" s="21"/>
      <c r="AO17" s="21"/>
      <c r="AP17" s="21">
        <v>19551</v>
      </c>
      <c r="AQ17" s="21"/>
      <c r="AR17" s="21"/>
      <c r="AS17" s="21"/>
      <c r="AT17" s="21"/>
      <c r="AU17" s="21">
        <v>152323</v>
      </c>
      <c r="AV17" s="21"/>
      <c r="AW17" s="21"/>
      <c r="AX17" s="21"/>
      <c r="AY17" s="21"/>
      <c r="AZ17" s="21">
        <v>99685</v>
      </c>
      <c r="BA17" s="21"/>
      <c r="BB17" s="21"/>
      <c r="BC17" s="21"/>
      <c r="BD17" s="21"/>
      <c r="BE17" s="21">
        <v>8656</v>
      </c>
      <c r="BF17" s="21"/>
      <c r="BG17" s="21"/>
      <c r="BH17" s="21"/>
      <c r="BI17" s="21"/>
      <c r="BJ17" s="21">
        <v>191739</v>
      </c>
      <c r="BK17" s="21"/>
      <c r="BL17" s="21"/>
      <c r="BM17" s="21"/>
      <c r="BN17" s="21"/>
      <c r="BP17" s="90"/>
      <c r="BQ17" s="7"/>
      <c r="CC17" s="19"/>
      <c r="CD17" s="19"/>
      <c r="CE17" s="19"/>
      <c r="CF17" s="19"/>
      <c r="CG17" s="19"/>
      <c r="CH17" s="19"/>
      <c r="CI17" s="19"/>
      <c r="CJ17" s="19"/>
      <c r="CK17" s="19"/>
      <c r="CL17" s="19"/>
      <c r="CM17" s="19"/>
      <c r="CN17" s="19"/>
      <c r="CO17" s="19"/>
      <c r="CP17" s="19"/>
      <c r="CQ17" s="19"/>
      <c r="CR17" s="19"/>
      <c r="CS17" s="19"/>
      <c r="CU17" s="21"/>
      <c r="CV17" s="21"/>
      <c r="CW17" s="21"/>
      <c r="CX17" s="21"/>
      <c r="CY17" s="21"/>
      <c r="CZ17" s="21"/>
      <c r="DA17" s="21"/>
      <c r="DB17" s="21"/>
      <c r="DC17" s="21"/>
      <c r="DD17" s="21"/>
      <c r="DE17" s="19"/>
      <c r="DF17" s="19"/>
      <c r="DG17" s="19"/>
      <c r="DH17" s="19"/>
      <c r="DI17" s="19"/>
      <c r="DJ17" s="19"/>
      <c r="DK17" s="19"/>
      <c r="DL17" s="19"/>
      <c r="DM17" s="19"/>
      <c r="DN17" s="19"/>
      <c r="DP17" s="19"/>
      <c r="DQ17" s="19"/>
      <c r="DR17" s="19"/>
      <c r="DS17" s="19"/>
      <c r="DT17" s="19"/>
      <c r="DU17" s="19"/>
      <c r="EG17" s="19"/>
      <c r="EH17" s="19"/>
      <c r="EI17" s="19"/>
      <c r="EJ17" s="19"/>
      <c r="EK17" s="19"/>
      <c r="EL17" s="19"/>
      <c r="EM17" s="19"/>
      <c r="EN17" s="19"/>
      <c r="EO17" s="19"/>
      <c r="EP17" s="19"/>
      <c r="EQ17" s="19"/>
      <c r="ES17" s="19"/>
      <c r="ET17" s="19"/>
      <c r="EU17" s="19"/>
      <c r="EV17" s="19"/>
      <c r="EW17" s="19"/>
      <c r="EX17" s="19"/>
      <c r="EY17" s="21"/>
      <c r="EZ17" s="21"/>
      <c r="FA17" s="21"/>
      <c r="FB17" s="21"/>
      <c r="FC17" s="21"/>
      <c r="FD17" s="21"/>
      <c r="FE17" s="21"/>
      <c r="FF17" s="21"/>
      <c r="FG17" s="21"/>
      <c r="FH17" s="21"/>
      <c r="FI17" s="21"/>
      <c r="FJ17" s="19"/>
      <c r="FK17" s="19"/>
      <c r="FL17" s="19"/>
      <c r="FM17" s="19"/>
      <c r="FN17" s="19"/>
      <c r="FO17" s="19"/>
      <c r="FP17" s="19"/>
      <c r="FQ17" s="19"/>
      <c r="FR17" s="19"/>
      <c r="FS17" s="19"/>
      <c r="FT17" s="19"/>
      <c r="FV17" s="19"/>
      <c r="FW17" s="19"/>
      <c r="FX17" s="19"/>
      <c r="FY17" s="19"/>
      <c r="FZ17" s="19"/>
      <c r="GB17" s="21"/>
      <c r="GC17" s="21"/>
      <c r="GD17" s="21"/>
      <c r="GE17" s="21"/>
      <c r="GF17" s="21"/>
      <c r="GG17" s="21"/>
      <c r="GH17" s="21"/>
      <c r="GI17" s="21"/>
      <c r="GJ17" s="21"/>
      <c r="GK17" s="21"/>
      <c r="GL17" s="21"/>
      <c r="GM17" s="19"/>
      <c r="GN17" s="19"/>
      <c r="GO17" s="19"/>
      <c r="GP17" s="19"/>
      <c r="GQ17" s="19"/>
      <c r="GR17" s="19"/>
      <c r="GS17" s="19"/>
      <c r="GT17" s="19"/>
      <c r="GU17" s="19"/>
      <c r="GV17" s="19"/>
      <c r="GW17" s="19"/>
      <c r="GY17" s="19"/>
      <c r="GZ17" s="19"/>
      <c r="HA17" s="19"/>
      <c r="HB17" s="19"/>
      <c r="HC17" s="19"/>
      <c r="HF17" s="40"/>
      <c r="HG17" s="40"/>
      <c r="HH17" s="6"/>
      <c r="HI17" s="40"/>
      <c r="HJ17" s="40"/>
      <c r="HK17" s="6"/>
      <c r="HL17" s="40"/>
      <c r="HN17" s="7">
        <v>0</v>
      </c>
      <c r="HP17" s="53"/>
    </row>
    <row r="18" spans="1:224" s="9" customFormat="1" ht="15">
      <c r="A18" s="9">
        <v>2014</v>
      </c>
      <c r="B18" s="21">
        <v>945273</v>
      </c>
      <c r="C18" s="21">
        <v>147586</v>
      </c>
      <c r="D18" s="21">
        <v>-208</v>
      </c>
      <c r="E18" s="21">
        <v>64379</v>
      </c>
      <c r="F18" s="21">
        <v>83416</v>
      </c>
      <c r="G18" s="21">
        <v>143940</v>
      </c>
      <c r="H18" s="21">
        <v>24639</v>
      </c>
      <c r="I18" s="21">
        <v>12768</v>
      </c>
      <c r="J18" s="21">
        <v>10348</v>
      </c>
      <c r="K18" s="21">
        <v>1523</v>
      </c>
      <c r="L18" s="21">
        <v>143656</v>
      </c>
      <c r="M18" s="21">
        <v>17431</v>
      </c>
      <c r="N18" s="21">
        <v>6582</v>
      </c>
      <c r="O18" s="21">
        <v>9474</v>
      </c>
      <c r="P18" s="21">
        <v>1375</v>
      </c>
      <c r="Q18" s="75">
        <v>266401</v>
      </c>
      <c r="R18" s="21">
        <v>31372</v>
      </c>
      <c r="S18" s="21">
        <v>5540</v>
      </c>
      <c r="T18" s="21">
        <v>17759</v>
      </c>
      <c r="U18" s="21">
        <v>8073</v>
      </c>
      <c r="V18" s="21">
        <v>56342</v>
      </c>
      <c r="W18" s="21">
        <v>48135</v>
      </c>
      <c r="X18" s="21">
        <v>-37695</v>
      </c>
      <c r="Y18" s="21">
        <v>3</v>
      </c>
      <c r="Z18" s="21">
        <v>85826</v>
      </c>
      <c r="AA18" s="21">
        <v>183854</v>
      </c>
      <c r="AB18" s="21">
        <v>8460</v>
      </c>
      <c r="AC18" s="21">
        <v>11706</v>
      </c>
      <c r="AD18" s="21">
        <v>11269</v>
      </c>
      <c r="AE18" s="21">
        <v>-14515</v>
      </c>
      <c r="AF18" s="21">
        <v>151080</v>
      </c>
      <c r="AG18" s="21">
        <v>17550</v>
      </c>
      <c r="AH18" s="21">
        <v>890</v>
      </c>
      <c r="AI18" s="21">
        <v>15527</v>
      </c>
      <c r="AJ18" s="21">
        <v>1134</v>
      </c>
      <c r="AK18" s="21">
        <v>578416</v>
      </c>
      <c r="AL18" s="21">
        <v>106462</v>
      </c>
      <c r="AM18" s="21">
        <v>-5707</v>
      </c>
      <c r="AN18" s="21">
        <v>17526</v>
      </c>
      <c r="AO18" s="21">
        <v>94643</v>
      </c>
      <c r="AP18" s="21">
        <v>23344</v>
      </c>
      <c r="AQ18" s="21">
        <v>3793</v>
      </c>
      <c r="AR18" s="21">
        <v>955</v>
      </c>
      <c r="AS18" s="21">
        <v>77</v>
      </c>
      <c r="AT18" s="21">
        <v>2761</v>
      </c>
      <c r="AU18" s="21">
        <v>169144</v>
      </c>
      <c r="AV18" s="21">
        <v>16821</v>
      </c>
      <c r="AW18" s="21">
        <v>3769</v>
      </c>
      <c r="AX18" s="21">
        <v>3</v>
      </c>
      <c r="AY18" s="21">
        <v>13048</v>
      </c>
      <c r="AZ18" s="21">
        <v>116084</v>
      </c>
      <c r="BA18" s="21">
        <v>16399</v>
      </c>
      <c r="BB18" s="21">
        <v>13303</v>
      </c>
      <c r="BC18" s="21">
        <v>1414</v>
      </c>
      <c r="BD18" s="21">
        <v>1682</v>
      </c>
      <c r="BE18" s="21">
        <v>59183</v>
      </c>
      <c r="BF18" s="21">
        <v>50527</v>
      </c>
      <c r="BG18" s="21">
        <v>-41334</v>
      </c>
      <c r="BH18" s="21">
        <v>0</v>
      </c>
      <c r="BI18" s="21">
        <v>91861</v>
      </c>
      <c r="BJ18" s="21">
        <v>210661</v>
      </c>
      <c r="BK18" s="21">
        <v>18923</v>
      </c>
      <c r="BL18" s="21">
        <v>17600</v>
      </c>
      <c r="BM18" s="21">
        <v>16032</v>
      </c>
      <c r="BN18" s="21">
        <v>-14710</v>
      </c>
      <c r="BP18" s="90">
        <v>2.7405247813404201</v>
      </c>
      <c r="BQ18" s="7"/>
      <c r="BR18" s="9">
        <f t="shared" si="13"/>
        <v>61966</v>
      </c>
      <c r="BS18" s="9">
        <f t="shared" si="14"/>
        <v>11871</v>
      </c>
      <c r="BT18" s="9">
        <f t="shared" si="15"/>
        <v>10849</v>
      </c>
      <c r="BU18" s="9">
        <f t="shared" si="16"/>
        <v>25832</v>
      </c>
      <c r="BV18" s="9">
        <f t="shared" si="17"/>
        <v>-3246</v>
      </c>
      <c r="BW18" s="9">
        <f t="shared" si="18"/>
        <v>16660</v>
      </c>
      <c r="BX18" s="9">
        <f t="shared" si="19"/>
        <v>20309</v>
      </c>
      <c r="BY18" s="9">
        <f t="shared" si="20"/>
        <v>2838</v>
      </c>
      <c r="BZ18" s="9">
        <f t="shared" si="21"/>
        <v>13052</v>
      </c>
      <c r="CA18" s="9">
        <f t="shared" si="22"/>
        <v>3096</v>
      </c>
      <c r="CB18" s="9">
        <f t="shared" si="23"/>
        <v>1323</v>
      </c>
      <c r="CC18" s="19">
        <f>((1+BR18/(G18-H18+L18-M18+Q18-R18+AA18-AB18+AF18-AG18))/(1+BP18/100)-1)*100</f>
        <v>4.9721850715103599</v>
      </c>
      <c r="CD18" s="19">
        <f t="shared" si="25"/>
        <v>7.0176171202939841</v>
      </c>
      <c r="CE18" s="19">
        <f t="shared" si="26"/>
        <v>5.698281697481189</v>
      </c>
      <c r="CF18" s="19">
        <f t="shared" si="27"/>
        <v>8.0303846291847272</v>
      </c>
      <c r="CG18" s="19">
        <f>((1+BV18/(AA18-AB18))/(1+BP18/100)-1)*100</f>
        <v>-4.4687480783488382</v>
      </c>
      <c r="CH18" s="19">
        <f t="shared" si="29"/>
        <v>9.476369970639098</v>
      </c>
      <c r="CI18" s="19">
        <f>((1+BX18/(AP18-AQ18+AU18-AV18+AZ18-BA18+BJ18-BK18))/(1+BP18/100)-1)*100</f>
        <v>1.5992291071891707</v>
      </c>
      <c r="CJ18" s="19">
        <f t="shared" si="31"/>
        <v>11.46125813967458</v>
      </c>
      <c r="CK18" s="19">
        <f t="shared" si="32"/>
        <v>5.6726486355697103</v>
      </c>
      <c r="CL18" s="19">
        <f t="shared" si="33"/>
        <v>0.35551544687058012</v>
      </c>
      <c r="CM18" s="19">
        <f t="shared" si="34"/>
        <v>-1.9958246443195438</v>
      </c>
      <c r="CN18" s="19"/>
      <c r="CO18" s="19">
        <f t="shared" si="128"/>
        <v>3.3729559643211893</v>
      </c>
      <c r="CP18" s="19">
        <f t="shared" si="129"/>
        <v>-4.4436410193805962</v>
      </c>
      <c r="CQ18" s="19">
        <f t="shared" si="130"/>
        <v>2.5633061911478627E-2</v>
      </c>
      <c r="CR18" s="19">
        <f t="shared" si="131"/>
        <v>7.6748691823141471</v>
      </c>
      <c r="CS18" s="19">
        <f t="shared" si="132"/>
        <v>-2.4729234340292945</v>
      </c>
      <c r="CU18" s="21">
        <f>Balance_on_income!B22</f>
        <v>24822.299999999996</v>
      </c>
      <c r="CV18" s="21">
        <f>Balance_on_income!C22</f>
        <v>8301.7999999999993</v>
      </c>
      <c r="CW18" s="21">
        <f>Balance_on_income!D22</f>
        <v>5729.1</v>
      </c>
      <c r="CX18" s="21">
        <f>Balance_on_income!E22</f>
        <v>9403.2999999999993</v>
      </c>
      <c r="CY18" s="21">
        <f>Balance_on_income!F22</f>
        <v>1388.1</v>
      </c>
      <c r="CZ18" s="21">
        <f>Balance_on_income!G22</f>
        <v>6581.3</v>
      </c>
      <c r="DA18" s="21">
        <f>Balance_on_income!H22</f>
        <v>1754.2</v>
      </c>
      <c r="DB18" s="21">
        <f>Balance_on_income!I22</f>
        <v>2862.5</v>
      </c>
      <c r="DC18" s="21">
        <f>Balance_on_income!J22</f>
        <v>1280.4000000000001</v>
      </c>
      <c r="DD18" s="21">
        <f>Balance_on_income!K22</f>
        <v>684.2</v>
      </c>
      <c r="DE18" s="19">
        <f t="shared" si="133"/>
        <v>0.39284600599154285</v>
      </c>
      <c r="DF18" s="19">
        <f t="shared" si="134"/>
        <v>4.1056596977818938</v>
      </c>
      <c r="DG18" s="19">
        <f t="shared" si="135"/>
        <v>1.7503073736638841</v>
      </c>
      <c r="DH18" s="19">
        <f t="shared" si="136"/>
        <v>1.2267659205334347</v>
      </c>
      <c r="DI18" s="19">
        <f t="shared" si="137"/>
        <v>-1.8971156775650755</v>
      </c>
      <c r="DJ18" s="19">
        <f t="shared" si="138"/>
        <v>-1.2847792331018182</v>
      </c>
      <c r="DK18" s="19">
        <f t="shared" si="139"/>
        <v>6.0656749706281987</v>
      </c>
      <c r="DL18" s="19">
        <f t="shared" si="140"/>
        <v>-0.83832009169945154</v>
      </c>
      <c r="DM18" s="19">
        <f t="shared" si="141"/>
        <v>-1.4172389906746741</v>
      </c>
      <c r="DN18" s="19">
        <f t="shared" si="142"/>
        <v>-2.3201007395288742</v>
      </c>
      <c r="DP18" s="19">
        <f t="shared" si="143"/>
        <v>1.677625239093361</v>
      </c>
      <c r="DQ18" s="19">
        <f t="shared" si="144"/>
        <v>-1.9600152728463049</v>
      </c>
      <c r="DR18" s="19">
        <f t="shared" si="145"/>
        <v>2.5886274653633357</v>
      </c>
      <c r="DS18" s="19">
        <f t="shared" si="146"/>
        <v>2.6440049112081088</v>
      </c>
      <c r="DT18" s="19">
        <f t="shared" si="147"/>
        <v>0.4229850619637987</v>
      </c>
      <c r="DU18" s="19"/>
      <c r="DV18" s="9">
        <f t="shared" si="55"/>
        <v>-2411</v>
      </c>
      <c r="DW18" s="9">
        <f t="shared" si="56"/>
        <v>1523</v>
      </c>
      <c r="DX18" s="9">
        <f t="shared" si="57"/>
        <v>1375</v>
      </c>
      <c r="DY18" s="9">
        <f t="shared" si="58"/>
        <v>8073</v>
      </c>
      <c r="DZ18" s="9">
        <f t="shared" si="59"/>
        <v>-14515</v>
      </c>
      <c r="EA18" s="9">
        <f t="shared" si="60"/>
        <v>1133</v>
      </c>
      <c r="EB18" s="9">
        <f t="shared" si="61"/>
        <v>2783</v>
      </c>
      <c r="EC18" s="9">
        <f t="shared" si="62"/>
        <v>2761</v>
      </c>
      <c r="ED18" s="9">
        <f t="shared" si="63"/>
        <v>13049</v>
      </c>
      <c r="EE18" s="9">
        <f t="shared" si="64"/>
        <v>1682</v>
      </c>
      <c r="EF18" s="9">
        <f t="shared" si="65"/>
        <v>-14709</v>
      </c>
      <c r="EG18" s="19">
        <f t="shared" si="148"/>
        <v>-2.9646685812195428</v>
      </c>
      <c r="EH18" s="19">
        <f t="shared" si="149"/>
        <v>-1.4248729077669164</v>
      </c>
      <c r="EI18" s="19">
        <f t="shared" si="150"/>
        <v>-1.6071556633745376</v>
      </c>
      <c r="EJ18" s="19">
        <f t="shared" si="151"/>
        <v>0.67584868617411864</v>
      </c>
      <c r="EK18" s="19">
        <f t="shared" si="152"/>
        <v>-10.722330332601492</v>
      </c>
      <c r="EL18" s="19">
        <f t="shared" si="153"/>
        <v>-1.8415579642041768</v>
      </c>
      <c r="EM18" s="19">
        <f t="shared" si="154"/>
        <v>-2.0827518635444409</v>
      </c>
      <c r="EN18" s="19">
        <f t="shared" si="155"/>
        <v>11.077921819304958</v>
      </c>
      <c r="EO18" s="19">
        <f t="shared" si="156"/>
        <v>5.6707316714221356</v>
      </c>
      <c r="EP18" s="19">
        <f t="shared" si="157"/>
        <v>-1.0251161761130057</v>
      </c>
      <c r="EQ18" s="19">
        <f t="shared" si="158"/>
        <v>-10.134200283637007</v>
      </c>
      <c r="ES18" s="19">
        <f t="shared" si="159"/>
        <v>-0.88191671767510194</v>
      </c>
      <c r="ET18" s="19">
        <f t="shared" si="160"/>
        <v>-12.502794727071874</v>
      </c>
      <c r="EU18" s="19">
        <f t="shared" si="161"/>
        <v>-7.2778873347966737</v>
      </c>
      <c r="EV18" s="19">
        <f t="shared" si="162"/>
        <v>1.7009648622871243</v>
      </c>
      <c r="EW18" s="19">
        <f t="shared" si="163"/>
        <v>-0.5881300489644854</v>
      </c>
      <c r="EX18" s="19"/>
      <c r="EY18" s="21">
        <f t="shared" si="164"/>
        <v>86788.3</v>
      </c>
      <c r="EZ18" s="21">
        <f t="shared" si="165"/>
        <v>20172.8</v>
      </c>
      <c r="FA18" s="21">
        <f t="shared" si="166"/>
        <v>16578.099999999999</v>
      </c>
      <c r="FB18" s="21">
        <f t="shared" si="167"/>
        <v>35235.300000000003</v>
      </c>
      <c r="FC18" s="21">
        <f t="shared" si="168"/>
        <v>-1857.9</v>
      </c>
      <c r="FD18" s="21">
        <f t="shared" si="169"/>
        <v>16660</v>
      </c>
      <c r="FE18" s="21">
        <f t="shared" si="170"/>
        <v>26890.3</v>
      </c>
      <c r="FF18" s="21">
        <f t="shared" si="171"/>
        <v>4592.2</v>
      </c>
      <c r="FG18" s="21">
        <f t="shared" si="172"/>
        <v>15914.5</v>
      </c>
      <c r="FH18" s="21">
        <f t="shared" si="173"/>
        <v>4376.3999999999996</v>
      </c>
      <c r="FI18" s="21">
        <f t="shared" si="174"/>
        <v>2007.2</v>
      </c>
      <c r="FJ18" s="19">
        <f t="shared" si="175"/>
        <v>8.0324544600211212</v>
      </c>
      <c r="FK18" s="19">
        <f t="shared" si="176"/>
        <v>13.790700200595074</v>
      </c>
      <c r="FL18" s="19">
        <f t="shared" si="177"/>
        <v>10.116012453664247</v>
      </c>
      <c r="FM18" s="19">
        <f t="shared" si="178"/>
        <v>11.924573932237358</v>
      </c>
      <c r="FN18" s="19">
        <f t="shared" si="179"/>
        <v>-3.6984403733947069</v>
      </c>
      <c r="FO18" s="19">
        <f t="shared" si="180"/>
        <v>9.476369970639098</v>
      </c>
      <c r="FP18" s="19">
        <f t="shared" si="181"/>
        <v>2.9818732566065265</v>
      </c>
      <c r="FQ18" s="19">
        <f t="shared" si="182"/>
        <v>20.194356492821974</v>
      </c>
      <c r="FR18" s="19">
        <f t="shared" si="183"/>
        <v>7.5017519263894883</v>
      </c>
      <c r="FS18" s="19">
        <f t="shared" si="184"/>
        <v>1.6056998387151022</v>
      </c>
      <c r="FT18" s="19">
        <f t="shared" si="185"/>
        <v>-1.6485020013292107</v>
      </c>
      <c r="FV18" s="19">
        <f t="shared" si="186"/>
        <v>5.0505812034145947</v>
      </c>
      <c r="FW18" s="19">
        <f t="shared" si="187"/>
        <v>-6.4036562922269002</v>
      </c>
      <c r="FX18" s="19">
        <f t="shared" si="188"/>
        <v>2.6142605272747588</v>
      </c>
      <c r="FY18" s="19">
        <f t="shared" si="189"/>
        <v>10.318874093522256</v>
      </c>
      <c r="FZ18" s="19">
        <f t="shared" si="190"/>
        <v>-2.0499383720654962</v>
      </c>
      <c r="GB18" s="21">
        <f t="shared" si="191"/>
        <v>22411.299999999996</v>
      </c>
      <c r="GC18" s="21">
        <f t="shared" si="192"/>
        <v>9824.7999999999993</v>
      </c>
      <c r="GD18" s="21">
        <f t="shared" si="193"/>
        <v>7104.1</v>
      </c>
      <c r="GE18" s="21">
        <f t="shared" si="194"/>
        <v>17476.3</v>
      </c>
      <c r="GF18" s="21">
        <f t="shared" si="195"/>
        <v>-13126.9</v>
      </c>
      <c r="GG18" s="21">
        <f t="shared" si="196"/>
        <v>1133</v>
      </c>
      <c r="GH18" s="21">
        <f t="shared" si="197"/>
        <v>9364.3000000000029</v>
      </c>
      <c r="GI18" s="21">
        <f t="shared" si="198"/>
        <v>4515.2</v>
      </c>
      <c r="GJ18" s="21">
        <f t="shared" si="199"/>
        <v>15911.5</v>
      </c>
      <c r="GK18" s="21">
        <f t="shared" si="200"/>
        <v>2962.4</v>
      </c>
      <c r="GL18" s="21">
        <f t="shared" si="201"/>
        <v>-14024.8</v>
      </c>
      <c r="GM18" s="19">
        <f t="shared" si="202"/>
        <v>9.5600807291207346E-2</v>
      </c>
      <c r="GN18" s="19">
        <f t="shared" si="203"/>
        <v>5.3482101725341735</v>
      </c>
      <c r="GO18" s="19">
        <f t="shared" si="204"/>
        <v>2.8105750928085316</v>
      </c>
      <c r="GP18" s="19">
        <f t="shared" si="205"/>
        <v>4.5700379892267495</v>
      </c>
      <c r="GQ18" s="19">
        <f t="shared" si="206"/>
        <v>-9.9520226276473718</v>
      </c>
      <c r="GR18" s="19">
        <f t="shared" si="207"/>
        <v>-1.8415579642041768</v>
      </c>
      <c r="GS18" s="19">
        <f t="shared" si="208"/>
        <v>-0.70010771412707395</v>
      </c>
      <c r="GT18" s="19">
        <f t="shared" si="209"/>
        <v>19.811020172452352</v>
      </c>
      <c r="GU18" s="19">
        <f t="shared" si="210"/>
        <v>7.4998349622418914</v>
      </c>
      <c r="GV18" s="19">
        <f t="shared" si="211"/>
        <v>0.22506821573153868</v>
      </c>
      <c r="GW18" s="19">
        <f t="shared" si="212"/>
        <v>-9.786877640646674</v>
      </c>
      <c r="GY18" s="19">
        <f t="shared" si="213"/>
        <v>0.7957085214182813</v>
      </c>
      <c r="GZ18" s="19">
        <f t="shared" si="214"/>
        <v>-14.462809999918179</v>
      </c>
      <c r="HA18" s="19">
        <f t="shared" si="215"/>
        <v>-4.6892598694333598</v>
      </c>
      <c r="HB18" s="19">
        <f t="shared" si="216"/>
        <v>4.3449697734952109</v>
      </c>
      <c r="HC18" s="19">
        <f t="shared" si="217"/>
        <v>-0.1651449870006978</v>
      </c>
      <c r="HF18" s="40">
        <f t="shared" si="218"/>
        <v>2.5513689802718151E-2</v>
      </c>
      <c r="HG18" s="40">
        <f t="shared" si="219"/>
        <v>1.2844460049154838E-2</v>
      </c>
      <c r="HH18" s="6"/>
      <c r="HI18" s="40">
        <f t="shared" si="220"/>
        <v>-0.18411021500149838</v>
      </c>
      <c r="HJ18" s="40">
        <f t="shared" si="221"/>
        <v>-1.4172389906746741</v>
      </c>
      <c r="HK18" s="6"/>
      <c r="HL18" s="40">
        <f t="shared" si="127"/>
        <v>1.2331287756731757</v>
      </c>
      <c r="HN18" s="7">
        <v>0</v>
      </c>
      <c r="HP18" s="53"/>
    </row>
    <row r="19" spans="1:224" s="9" customFormat="1" ht="15">
      <c r="CC19" s="19"/>
      <c r="CD19" s="19"/>
      <c r="CE19" s="19"/>
      <c r="CF19" s="19"/>
      <c r="CG19" s="19"/>
      <c r="CH19" s="19"/>
      <c r="CI19" s="19"/>
      <c r="CJ19" s="19"/>
      <c r="CK19" s="19"/>
      <c r="CL19" s="19"/>
      <c r="CM19" s="19"/>
      <c r="CN19" s="19"/>
      <c r="CO19" s="19"/>
      <c r="CP19" s="19"/>
      <c r="CQ19" s="19"/>
      <c r="CR19" s="19"/>
      <c r="CS19" s="19"/>
      <c r="CU19" s="21"/>
      <c r="CV19" s="21"/>
      <c r="CW19" s="21"/>
      <c r="CX19" s="21"/>
      <c r="CY19" s="21"/>
      <c r="CZ19" s="21"/>
      <c r="DA19" s="21"/>
      <c r="DB19" s="21"/>
      <c r="DC19" s="21"/>
      <c r="DD19" s="21"/>
      <c r="DP19" s="19"/>
      <c r="DQ19" s="19"/>
      <c r="DR19" s="19"/>
      <c r="DS19" s="19"/>
      <c r="DT19" s="19"/>
      <c r="DU19" s="19"/>
      <c r="EG19" s="19"/>
      <c r="EH19" s="19"/>
      <c r="EI19" s="19"/>
      <c r="EJ19" s="19"/>
      <c r="EK19" s="19"/>
      <c r="EL19" s="19"/>
      <c r="EM19" s="19"/>
      <c r="EN19" s="19"/>
      <c r="EO19" s="19"/>
      <c r="EP19" s="19"/>
      <c r="EQ19" s="19"/>
      <c r="ES19" s="19"/>
      <c r="ET19" s="19"/>
      <c r="EU19" s="19"/>
      <c r="EV19" s="19"/>
      <c r="EW19" s="19"/>
      <c r="EX19" s="19"/>
      <c r="FV19" s="19"/>
      <c r="FW19" s="19"/>
      <c r="FX19" s="19"/>
      <c r="FY19" s="19"/>
      <c r="FZ19" s="19"/>
      <c r="GY19" s="19"/>
      <c r="GZ19" s="19"/>
      <c r="HA19" s="19"/>
      <c r="HB19" s="19"/>
      <c r="HC19" s="19"/>
      <c r="HF19" s="6"/>
      <c r="HG19" s="6"/>
      <c r="HH19" s="6"/>
      <c r="HI19" s="6"/>
      <c r="HJ19" s="6"/>
      <c r="HK19" s="6"/>
      <c r="HL19" s="6"/>
    </row>
    <row r="20" spans="1:224" s="9" customFormat="1" ht="15">
      <c r="A20" s="9" t="s">
        <v>369</v>
      </c>
      <c r="CC20" s="19">
        <f t="shared" ref="CC20:CM20" si="222">AVERAGE(CC4:CC18)</f>
        <v>1.2799510822389581</v>
      </c>
      <c r="CD20" s="19">
        <f t="shared" si="222"/>
        <v>-0.86292947593681568</v>
      </c>
      <c r="CE20" s="19">
        <f t="shared" si="222"/>
        <v>5.792827079744117</v>
      </c>
      <c r="CF20" s="19">
        <f t="shared" si="222"/>
        <v>1.0950024545488617</v>
      </c>
      <c r="CG20" s="19">
        <f t="shared" si="222"/>
        <v>1.155619632388929</v>
      </c>
      <c r="CH20" s="19">
        <f t="shared" si="222"/>
        <v>1.6351350140016356</v>
      </c>
      <c r="CI20" s="19">
        <f t="shared" si="222"/>
        <v>1.6012545445511877</v>
      </c>
      <c r="CJ20" s="19">
        <f t="shared" si="222"/>
        <v>3.7752878932858787</v>
      </c>
      <c r="CK20" s="19">
        <f t="shared" si="222"/>
        <v>5.7752168646808055</v>
      </c>
      <c r="CL20" s="19">
        <f t="shared" si="222"/>
        <v>-1.2008239768721283</v>
      </c>
      <c r="CM20" s="19">
        <f t="shared" si="222"/>
        <v>1.810825924150395</v>
      </c>
      <c r="CN20" s="19"/>
      <c r="CO20" s="19">
        <f>AVERAGE(CO4:CO18)</f>
        <v>-0.32130346231222984</v>
      </c>
      <c r="CP20" s="19">
        <f>AVERAGE(CP4:CP18)</f>
        <v>-4.6382173692226942</v>
      </c>
      <c r="CQ20" s="19">
        <f>AVERAGE(CQ4:CQ18)</f>
        <v>1.7610215063310682E-2</v>
      </c>
      <c r="CR20" s="19">
        <f>AVERAGE(CR4:CR18)</f>
        <v>2.2958264314209904</v>
      </c>
      <c r="CS20" s="19">
        <f>AVERAGE(CS4:CS18)</f>
        <v>-0.65520629176146594</v>
      </c>
      <c r="CU20" s="21"/>
      <c r="CV20" s="21"/>
      <c r="CW20" s="21"/>
      <c r="CX20" s="21"/>
      <c r="CY20" s="21"/>
      <c r="CZ20" s="21"/>
      <c r="DA20" s="21"/>
      <c r="DB20" s="21"/>
      <c r="DC20" s="21"/>
      <c r="DE20" s="19">
        <f t="shared" ref="DE20:DN20" si="223">AVERAGE(DE4:DE18)</f>
        <v>3.380923543009537</v>
      </c>
      <c r="DF20" s="19">
        <f t="shared" si="223"/>
        <v>6.981424440403126</v>
      </c>
      <c r="DG20" s="19">
        <f t="shared" si="223"/>
        <v>5.7368631361766687</v>
      </c>
      <c r="DH20" s="19">
        <f t="shared" si="223"/>
        <v>4.5618999417988695</v>
      </c>
      <c r="DI20" s="19">
        <f t="shared" si="223"/>
        <v>1.4599311430073107</v>
      </c>
      <c r="DJ20" s="19">
        <f t="shared" si="223"/>
        <v>1.5636732987052213</v>
      </c>
      <c r="DK20" s="19">
        <f t="shared" si="223"/>
        <v>7.7211668764226724</v>
      </c>
      <c r="DL20" s="19">
        <f t="shared" si="223"/>
        <v>1.5715889227802688</v>
      </c>
      <c r="DM20" s="19">
        <f t="shared" si="223"/>
        <v>1.6973606947049882</v>
      </c>
      <c r="DN20" s="19">
        <f t="shared" si="223"/>
        <v>0.99736281836265162</v>
      </c>
      <c r="DP20" s="19">
        <f>AVERAGE(DP4:DP18)</f>
        <v>1.817250244304315</v>
      </c>
      <c r="DQ20" s="19">
        <f>AVERAGE(DQ4:DQ18)</f>
        <v>-0.7397424360195447</v>
      </c>
      <c r="DR20" s="19">
        <f>AVERAGE(DR4:DR18)</f>
        <v>4.165274213396402</v>
      </c>
      <c r="DS20" s="19">
        <f>AVERAGE(DS4:DS18)</f>
        <v>2.8645392470938802</v>
      </c>
      <c r="DT20" s="19">
        <f>AVERAGE(DT4:DT18)</f>
        <v>0.4625683246446593</v>
      </c>
      <c r="DU20" s="19"/>
      <c r="EG20" s="19">
        <f t="shared" ref="EG20:EQ20" si="224">AVERAGE(EG4:EG18)</f>
        <v>0.33067516566690713</v>
      </c>
      <c r="EH20" s="19">
        <f t="shared" si="224"/>
        <v>-2.1964580763474251</v>
      </c>
      <c r="EI20" s="19">
        <f t="shared" si="224"/>
        <v>3.8323422678146919</v>
      </c>
      <c r="EJ20" s="19">
        <f t="shared" si="224"/>
        <v>-8.1812767726469823E-2</v>
      </c>
      <c r="EK20" s="19">
        <f t="shared" si="224"/>
        <v>0.82154543518447876</v>
      </c>
      <c r="EL20" s="19">
        <f t="shared" si="224"/>
        <v>0.92270991486897103</v>
      </c>
      <c r="EM20" s="19">
        <f t="shared" si="224"/>
        <v>1.2249345597447385</v>
      </c>
      <c r="EN20" s="19">
        <f t="shared" si="224"/>
        <v>3.7479067275451916</v>
      </c>
      <c r="EO20" s="19">
        <f t="shared" si="224"/>
        <v>5.775079938670264</v>
      </c>
      <c r="EP20" s="19">
        <f t="shared" si="224"/>
        <v>-1.4599078438584858</v>
      </c>
      <c r="EQ20" s="19">
        <f t="shared" si="224"/>
        <v>1.1726289108044763</v>
      </c>
      <c r="ES20" s="19">
        <f>AVERAGE(ES4:ES18)</f>
        <v>-0.89425939407783128</v>
      </c>
      <c r="ET20" s="19">
        <f>AVERAGE(ET4:ET18)</f>
        <v>-5.9443648038926176</v>
      </c>
      <c r="EU20" s="19">
        <f>AVERAGE(EU4:EU18)</f>
        <v>-1.9427376708555733</v>
      </c>
      <c r="EV20" s="19">
        <f>AVERAGE(EV4:EV18)</f>
        <v>1.3780950761320152</v>
      </c>
      <c r="EW20" s="19">
        <f>AVERAGE(EW4:EW18)</f>
        <v>-0.35108347561999775</v>
      </c>
      <c r="EX20" s="19"/>
      <c r="FC20" s="19"/>
      <c r="FD20" s="19"/>
      <c r="FI20" s="19"/>
      <c r="FJ20" s="19">
        <f t="shared" ref="FJ20:FT20" si="225">AVERAGE(FJ4:FJ18)</f>
        <v>4.662481314678546</v>
      </c>
      <c r="FK20" s="19">
        <f t="shared" si="225"/>
        <v>6.120101653896354</v>
      </c>
      <c r="FL20" s="19">
        <f t="shared" si="225"/>
        <v>11.531296905350837</v>
      </c>
      <c r="FM20" s="19">
        <f t="shared" si="225"/>
        <v>5.65850908577778</v>
      </c>
      <c r="FN20" s="19">
        <f t="shared" si="225"/>
        <v>2.6171574648262887</v>
      </c>
      <c r="FO20" s="19">
        <f t="shared" si="225"/>
        <v>1.6351350140016356</v>
      </c>
      <c r="FP20" s="19">
        <f t="shared" si="225"/>
        <v>3.1665345326864527</v>
      </c>
      <c r="FQ20" s="19">
        <f t="shared" si="225"/>
        <v>11.498061459138592</v>
      </c>
      <c r="FR20" s="19">
        <f t="shared" si="225"/>
        <v>7.348412476891129</v>
      </c>
      <c r="FS20" s="19">
        <f t="shared" si="225"/>
        <v>0.49814340726290202</v>
      </c>
      <c r="FT20" s="19">
        <f t="shared" si="225"/>
        <v>2.8097954319430896</v>
      </c>
      <c r="FV20" s="19">
        <f>AVERAGE(FV4:FV18)</f>
        <v>1.4959467819920942</v>
      </c>
      <c r="FW20" s="19">
        <f>AVERAGE(FW4:FW18)</f>
        <v>-5.3779598052422388</v>
      </c>
      <c r="FX20" s="19">
        <f>AVERAGE(FX4:FX18)</f>
        <v>4.1828844284597073</v>
      </c>
      <c r="FY20" s="19">
        <f>AVERAGE(FY4:FY18)</f>
        <v>5.1603656785148777</v>
      </c>
      <c r="FZ20" s="19">
        <f>AVERAGE(FZ4:FZ18)</f>
        <v>-0.19263796711680117</v>
      </c>
      <c r="GM20" s="19">
        <f t="shared" ref="GM20:GW20" si="226">AVERAGE(GM4:GM18)</f>
        <v>3.7132053981064881</v>
      </c>
      <c r="GN20" s="19">
        <f t="shared" si="226"/>
        <v>4.7865730534857471</v>
      </c>
      <c r="GO20" s="19">
        <f t="shared" si="226"/>
        <v>9.5708120934214129</v>
      </c>
      <c r="GP20" s="19">
        <f t="shared" si="226"/>
        <v>4.4816938635024508</v>
      </c>
      <c r="GQ20" s="19">
        <f t="shared" si="226"/>
        <v>2.2830832676218349</v>
      </c>
      <c r="GR20" s="19">
        <f t="shared" si="226"/>
        <v>0.92270991486897103</v>
      </c>
      <c r="GS20" s="19">
        <f t="shared" si="226"/>
        <v>2.7902145478800029</v>
      </c>
      <c r="GT20" s="19">
        <f t="shared" si="226"/>
        <v>11.470680293397903</v>
      </c>
      <c r="GU20" s="19">
        <f t="shared" si="226"/>
        <v>7.3482755508805866</v>
      </c>
      <c r="GV20" s="19">
        <f t="shared" si="226"/>
        <v>0.23905954027654749</v>
      </c>
      <c r="GW20" s="19">
        <f t="shared" si="226"/>
        <v>2.1715984185971773</v>
      </c>
      <c r="GY20" s="19">
        <f>AVERAGE(GY4:GY18)</f>
        <v>0.92299085022648497</v>
      </c>
      <c r="GZ20" s="19">
        <f>AVERAGE(GZ4:GZ18)</f>
        <v>-6.6841072399121568</v>
      </c>
      <c r="HA20" s="19">
        <f>AVERAGE(HA4:HA18)</f>
        <v>2.2225365425408286</v>
      </c>
      <c r="HB20" s="19">
        <f>AVERAGE(HB4:HB18)</f>
        <v>4.2426343232259027</v>
      </c>
      <c r="HC20" s="19">
        <f>AVERAGE(HC4:HC18)</f>
        <v>0.11148484902465748</v>
      </c>
      <c r="HF20" s="6"/>
      <c r="HG20" s="6"/>
      <c r="HH20" s="6"/>
      <c r="HI20" s="6"/>
      <c r="HJ20" s="6"/>
      <c r="HK20" s="6"/>
      <c r="HL20" s="40">
        <f>AVERAGE(HL4:HL18)</f>
        <v>1.4320139269133574</v>
      </c>
    </row>
    <row r="21" spans="1:224" s="9" customFormat="1" ht="15">
      <c r="CC21" s="19"/>
      <c r="CD21" s="19"/>
      <c r="CE21" s="19"/>
      <c r="CF21" s="19"/>
      <c r="CG21" s="19"/>
      <c r="CH21" s="19"/>
      <c r="CI21" s="19"/>
      <c r="CJ21" s="19"/>
      <c r="CK21" s="19"/>
      <c r="CL21" s="19"/>
      <c r="CM21" s="19"/>
      <c r="CN21" s="19"/>
      <c r="CO21" s="19"/>
      <c r="CP21" s="19"/>
      <c r="CQ21" s="19"/>
      <c r="CR21" s="19"/>
      <c r="CS21" s="19"/>
      <c r="CU21" s="21"/>
      <c r="CV21" s="21"/>
      <c r="CW21" s="21"/>
      <c r="CX21" s="21"/>
      <c r="CY21" s="21"/>
      <c r="CZ21" s="21"/>
      <c r="DA21" s="21"/>
      <c r="DB21" s="21"/>
      <c r="DC21" s="21"/>
      <c r="DE21" s="19"/>
      <c r="DF21" s="19"/>
      <c r="DG21" s="19"/>
      <c r="DH21" s="19"/>
      <c r="DI21" s="19"/>
      <c r="DJ21" s="19"/>
      <c r="DK21" s="19"/>
      <c r="DL21" s="19"/>
      <c r="DM21" s="19"/>
      <c r="DN21" s="19"/>
      <c r="DP21" s="19"/>
      <c r="DQ21" s="19"/>
      <c r="DR21" s="19"/>
      <c r="DS21" s="19"/>
      <c r="DT21" s="19"/>
      <c r="DU21" s="19"/>
      <c r="EG21" s="19"/>
      <c r="EH21" s="19"/>
      <c r="EI21" s="19"/>
      <c r="EJ21" s="19"/>
      <c r="EK21" s="19"/>
      <c r="EL21" s="19"/>
      <c r="EM21" s="19"/>
      <c r="EN21" s="19"/>
      <c r="EO21" s="19"/>
      <c r="EP21" s="19"/>
      <c r="EQ21" s="19"/>
      <c r="ES21" s="19"/>
      <c r="ET21" s="19"/>
      <c r="EU21" s="19"/>
      <c r="EV21" s="19"/>
      <c r="EW21" s="19"/>
      <c r="EX21" s="19"/>
      <c r="FC21" s="19"/>
      <c r="FD21" s="19"/>
      <c r="FI21" s="19"/>
      <c r="FJ21" s="19"/>
      <c r="FK21" s="19"/>
      <c r="FL21" s="19"/>
      <c r="FM21" s="19"/>
      <c r="FN21" s="19"/>
      <c r="FO21" s="19"/>
      <c r="FP21" s="19"/>
      <c r="FQ21" s="19"/>
      <c r="FR21" s="19"/>
      <c r="FS21" s="19"/>
      <c r="FT21" s="19"/>
      <c r="FV21" s="19"/>
      <c r="FW21" s="19"/>
      <c r="FX21" s="19"/>
      <c r="FY21" s="19"/>
      <c r="FZ21" s="19"/>
      <c r="GM21" s="19"/>
      <c r="GN21" s="19"/>
      <c r="GO21" s="19"/>
      <c r="GP21" s="19"/>
      <c r="GQ21" s="19"/>
      <c r="GR21" s="19"/>
      <c r="GS21" s="19"/>
      <c r="GT21" s="19"/>
      <c r="GU21" s="19"/>
      <c r="GV21" s="19"/>
      <c r="GW21" s="19"/>
      <c r="GY21" s="19"/>
      <c r="GZ21" s="19"/>
      <c r="HA21" s="19"/>
      <c r="HB21" s="19"/>
      <c r="HC21" s="19"/>
      <c r="HF21" s="6"/>
      <c r="HG21" s="6"/>
      <c r="HH21" s="6"/>
      <c r="HI21" s="6"/>
      <c r="HJ21" s="6"/>
      <c r="HK21" s="6"/>
      <c r="HL21" s="40"/>
    </row>
    <row r="22" spans="1:224" s="9" customFormat="1" ht="15">
      <c r="A22" s="9" t="s">
        <v>216</v>
      </c>
      <c r="CC22" s="19"/>
      <c r="CD22" s="19"/>
      <c r="CE22" s="19"/>
      <c r="CF22" s="19"/>
      <c r="CG22" s="19"/>
      <c r="CH22" s="19"/>
      <c r="CI22" s="19"/>
      <c r="CJ22" s="19"/>
      <c r="CK22" s="19"/>
      <c r="CL22" s="19"/>
      <c r="CM22" s="19"/>
      <c r="CN22" s="19"/>
      <c r="CO22" s="19"/>
      <c r="CP22" s="19"/>
      <c r="CQ22" s="19"/>
      <c r="CR22" s="19"/>
      <c r="CS22" s="19"/>
      <c r="CU22" s="21"/>
      <c r="CV22" s="21"/>
      <c r="CW22" s="21"/>
      <c r="CX22" s="21"/>
      <c r="CY22" s="21"/>
      <c r="CZ22" s="21"/>
      <c r="DA22" s="21"/>
      <c r="DB22" s="21"/>
      <c r="DC22" s="21"/>
      <c r="DE22" s="19"/>
      <c r="DF22" s="19"/>
      <c r="DG22" s="19"/>
      <c r="DH22" s="19"/>
      <c r="DI22" s="19"/>
      <c r="DJ22" s="19"/>
      <c r="DK22" s="19"/>
      <c r="DL22" s="19"/>
      <c r="DM22" s="19"/>
      <c r="DN22" s="19"/>
      <c r="DP22" s="19"/>
      <c r="DQ22" s="19"/>
      <c r="DR22" s="19"/>
      <c r="DS22" s="19"/>
      <c r="DT22" s="19"/>
      <c r="DU22" s="19"/>
      <c r="EG22" s="19"/>
      <c r="EH22" s="19"/>
      <c r="EI22" s="19"/>
      <c r="EJ22" s="19"/>
      <c r="EK22" s="19"/>
      <c r="EL22" s="19"/>
      <c r="EM22" s="19"/>
      <c r="EN22" s="19"/>
      <c r="EO22" s="19"/>
      <c r="EP22" s="19"/>
      <c r="EQ22" s="19"/>
      <c r="ES22" s="19"/>
      <c r="ET22" s="19"/>
      <c r="EU22" s="19"/>
      <c r="EV22" s="19"/>
      <c r="EW22" s="19"/>
      <c r="EX22" s="19"/>
      <c r="FC22" s="19"/>
      <c r="FD22" s="19"/>
      <c r="FI22" s="19"/>
      <c r="FJ22" s="19"/>
      <c r="FK22" s="19"/>
      <c r="FL22" s="19"/>
      <c r="FM22" s="19"/>
      <c r="FN22" s="19"/>
      <c r="FO22" s="19"/>
      <c r="FP22" s="19"/>
      <c r="FQ22" s="19"/>
      <c r="FR22" s="19"/>
      <c r="FS22" s="19"/>
      <c r="FT22" s="19"/>
      <c r="FV22" s="19"/>
      <c r="FW22" s="19"/>
      <c r="FX22" s="19"/>
      <c r="FY22" s="19"/>
      <c r="FZ22" s="19"/>
      <c r="GM22" s="19"/>
      <c r="GN22" s="19"/>
      <c r="GO22" s="19"/>
      <c r="GP22" s="19"/>
      <c r="GQ22" s="19"/>
      <c r="GR22" s="19"/>
      <c r="GS22" s="19"/>
      <c r="GT22" s="19"/>
      <c r="GU22" s="19"/>
      <c r="GV22" s="19"/>
      <c r="GW22" s="19"/>
      <c r="GY22" s="19"/>
      <c r="GZ22" s="19"/>
      <c r="HA22" s="19"/>
      <c r="HB22" s="19"/>
      <c r="HC22" s="19"/>
      <c r="HF22" s="6"/>
      <c r="HG22" s="6"/>
      <c r="HH22" s="6"/>
      <c r="HI22" s="6"/>
      <c r="HJ22" s="6"/>
      <c r="HK22" s="6"/>
      <c r="HL22" s="40"/>
    </row>
    <row r="23" spans="1:224" s="9" customFormat="1" ht="15">
      <c r="A23" s="9" t="s">
        <v>195</v>
      </c>
      <c r="CC23" s="19"/>
      <c r="CD23" s="19"/>
      <c r="CE23" s="19"/>
      <c r="CF23" s="19"/>
      <c r="CG23" s="19"/>
      <c r="CH23" s="19"/>
      <c r="CI23" s="19"/>
      <c r="CJ23" s="19"/>
      <c r="CK23" s="19"/>
      <c r="CL23" s="19"/>
      <c r="CM23" s="19"/>
      <c r="CN23" s="19"/>
      <c r="CO23" s="19"/>
      <c r="CP23" s="19"/>
      <c r="CQ23" s="19"/>
      <c r="CR23" s="19"/>
      <c r="CS23" s="19"/>
      <c r="CU23" s="21"/>
      <c r="CV23" s="21"/>
      <c r="CW23" s="21"/>
      <c r="CX23" s="21"/>
      <c r="CY23" s="21"/>
      <c r="CZ23" s="21"/>
      <c r="DA23" s="21"/>
      <c r="DB23" s="21"/>
      <c r="DC23" s="21"/>
      <c r="DE23" s="19"/>
      <c r="DF23" s="19"/>
      <c r="DG23" s="19"/>
      <c r="DH23" s="19"/>
      <c r="DI23" s="19"/>
      <c r="DJ23" s="19"/>
      <c r="DK23" s="19"/>
      <c r="DL23" s="19"/>
      <c r="DM23" s="19"/>
      <c r="DN23" s="19"/>
      <c r="DP23" s="19"/>
      <c r="DQ23" s="19"/>
      <c r="DR23" s="19"/>
      <c r="DS23" s="19"/>
      <c r="DT23" s="19"/>
      <c r="DU23" s="19"/>
      <c r="EG23" s="19"/>
      <c r="EH23" s="19"/>
      <c r="EI23" s="19"/>
      <c r="EJ23" s="19"/>
      <c r="EK23" s="19"/>
      <c r="EL23" s="19"/>
      <c r="EM23" s="19"/>
      <c r="EN23" s="19"/>
      <c r="EO23" s="19"/>
      <c r="EP23" s="19"/>
      <c r="EQ23" s="19"/>
      <c r="ES23" s="19"/>
      <c r="ET23" s="19"/>
      <c r="EU23" s="19"/>
      <c r="EV23" s="19"/>
      <c r="EW23" s="19"/>
      <c r="EX23" s="19"/>
      <c r="FV23" s="19"/>
      <c r="FW23" s="19"/>
      <c r="FX23" s="19"/>
      <c r="FY23" s="19"/>
      <c r="FZ23" s="19"/>
    </row>
    <row r="24" spans="1:224" s="9" customFormat="1" ht="15">
      <c r="CC24" s="19"/>
      <c r="CD24" s="19"/>
      <c r="CE24" s="19"/>
      <c r="CF24" s="19"/>
      <c r="CG24" s="19"/>
      <c r="CH24" s="19"/>
      <c r="CI24" s="19"/>
      <c r="CJ24" s="19"/>
      <c r="CK24" s="19"/>
      <c r="CL24" s="19"/>
      <c r="CM24" s="19"/>
      <c r="CN24" s="19"/>
      <c r="CO24" s="19"/>
      <c r="CP24" s="19"/>
      <c r="CQ24" s="19"/>
      <c r="CR24" s="19"/>
      <c r="CS24" s="19"/>
      <c r="CU24" s="21"/>
      <c r="CV24" s="21"/>
      <c r="CW24" s="21"/>
      <c r="CX24" s="21"/>
      <c r="CY24" s="21"/>
      <c r="CZ24" s="21"/>
      <c r="DA24" s="21"/>
      <c r="DB24" s="21"/>
      <c r="DC24" s="21"/>
      <c r="DE24" s="19"/>
      <c r="DF24" s="19"/>
      <c r="DG24" s="19"/>
      <c r="DH24" s="19"/>
      <c r="DI24" s="19"/>
      <c r="DJ24" s="19"/>
      <c r="DK24" s="19"/>
      <c r="DL24" s="19"/>
      <c r="DM24" s="19"/>
      <c r="DN24" s="19"/>
      <c r="DP24" s="19"/>
      <c r="DQ24" s="19"/>
      <c r="DR24" s="19"/>
      <c r="DS24" s="19"/>
      <c r="DT24" s="19"/>
      <c r="DU24" s="19"/>
      <c r="EG24" s="19"/>
      <c r="EH24" s="19"/>
      <c r="EI24" s="19"/>
      <c r="EJ24" s="19"/>
      <c r="EK24" s="19"/>
      <c r="EL24" s="19"/>
      <c r="EM24" s="19"/>
      <c r="EN24" s="19"/>
      <c r="EO24" s="19"/>
      <c r="EP24" s="19"/>
      <c r="EQ24" s="19"/>
      <c r="ES24" s="19"/>
      <c r="ET24" s="19"/>
      <c r="EU24" s="19"/>
      <c r="EV24" s="19"/>
      <c r="EW24" s="19"/>
      <c r="EX24" s="19"/>
      <c r="FV24" s="19"/>
      <c r="FW24" s="19"/>
      <c r="FX24" s="19"/>
      <c r="FY24" s="19"/>
      <c r="FZ24" s="19"/>
    </row>
    <row r="25" spans="1:224" s="9" customFormat="1" ht="15">
      <c r="CC25" s="19"/>
      <c r="CD25" s="19"/>
      <c r="CE25" s="19"/>
      <c r="CF25" s="19"/>
      <c r="CG25" s="19"/>
      <c r="CH25" s="19"/>
      <c r="CI25" s="19"/>
      <c r="CJ25" s="19"/>
      <c r="CK25" s="19"/>
      <c r="CL25" s="19"/>
      <c r="CM25" s="19"/>
      <c r="CN25" s="19"/>
      <c r="CO25" s="19"/>
      <c r="CP25" s="19"/>
      <c r="CQ25" s="19"/>
      <c r="CR25" s="19"/>
      <c r="CS25" s="19"/>
      <c r="CU25" s="21"/>
      <c r="CV25" s="21"/>
      <c r="CW25" s="21"/>
      <c r="CX25" s="21"/>
      <c r="CY25" s="21"/>
      <c r="CZ25" s="21"/>
      <c r="DA25" s="21"/>
      <c r="DB25" s="21"/>
      <c r="DC25" s="21"/>
      <c r="DE25" s="19"/>
      <c r="DF25" s="19"/>
      <c r="DG25" s="19"/>
      <c r="DH25" s="19"/>
      <c r="DI25" s="19"/>
      <c r="DJ25" s="19"/>
      <c r="DK25" s="19"/>
      <c r="DL25" s="19"/>
      <c r="DM25" s="19"/>
      <c r="DN25" s="19"/>
      <c r="DP25" s="19"/>
      <c r="DQ25" s="19"/>
      <c r="DR25" s="19"/>
      <c r="DS25" s="19"/>
      <c r="DT25" s="19"/>
      <c r="DU25" s="19"/>
      <c r="EG25" s="19"/>
      <c r="EH25" s="19"/>
      <c r="EI25" s="19"/>
      <c r="EJ25" s="19"/>
      <c r="EK25" s="19"/>
      <c r="EL25" s="19"/>
      <c r="EM25" s="19"/>
      <c r="EN25" s="19"/>
      <c r="EO25" s="19"/>
      <c r="EP25" s="19"/>
      <c r="EQ25" s="19"/>
      <c r="ES25" s="19"/>
      <c r="ET25" s="19"/>
      <c r="EU25" s="19"/>
      <c r="EV25" s="19"/>
      <c r="EW25" s="19"/>
      <c r="EX25" s="19"/>
      <c r="FV25" s="19"/>
      <c r="FW25" s="19"/>
      <c r="FX25" s="19"/>
      <c r="FY25" s="19"/>
      <c r="FZ25" s="19"/>
    </row>
    <row r="26" spans="1:224" s="9" customFormat="1" ht="15">
      <c r="CC26" s="19"/>
      <c r="CD26" s="19"/>
      <c r="CE26" s="19"/>
      <c r="CF26" s="19"/>
      <c r="CG26" s="19"/>
      <c r="CH26" s="19"/>
      <c r="CI26" s="19"/>
      <c r="CJ26" s="19"/>
      <c r="CK26" s="19"/>
      <c r="CL26" s="19"/>
      <c r="CM26" s="19"/>
      <c r="CN26" s="19"/>
      <c r="CO26" s="19"/>
      <c r="CP26" s="19"/>
      <c r="CQ26" s="19"/>
      <c r="CR26" s="19"/>
      <c r="CS26" s="19"/>
      <c r="CU26" s="21"/>
      <c r="CV26" s="21"/>
      <c r="CW26" s="21"/>
      <c r="CX26" s="21"/>
      <c r="CY26" s="21"/>
      <c r="CZ26" s="21"/>
      <c r="DA26" s="21"/>
      <c r="DB26" s="21"/>
      <c r="DC26" s="21"/>
      <c r="DE26" s="19"/>
      <c r="DF26" s="19"/>
      <c r="DG26" s="19"/>
      <c r="DH26" s="19"/>
      <c r="DI26" s="19"/>
      <c r="DJ26" s="19"/>
      <c r="DK26" s="19"/>
      <c r="DL26" s="19"/>
      <c r="DM26" s="19"/>
      <c r="DN26" s="19"/>
      <c r="DP26" s="19"/>
      <c r="DQ26" s="19"/>
      <c r="DR26" s="19"/>
      <c r="DS26" s="19"/>
      <c r="DT26" s="19"/>
      <c r="DU26" s="19"/>
      <c r="EG26" s="19"/>
      <c r="EH26" s="19"/>
      <c r="EI26" s="19"/>
      <c r="EJ26" s="19"/>
      <c r="EK26" s="19"/>
      <c r="EL26" s="19"/>
      <c r="EM26" s="19"/>
      <c r="EN26" s="19"/>
      <c r="EO26" s="19"/>
      <c r="EP26" s="19"/>
      <c r="EQ26" s="19"/>
      <c r="ES26" s="19"/>
      <c r="ET26" s="19"/>
      <c r="EU26" s="19"/>
      <c r="EV26" s="19"/>
      <c r="EW26" s="19"/>
      <c r="EX26" s="19"/>
      <c r="FV26" s="19"/>
      <c r="FW26" s="19"/>
      <c r="FX26" s="19"/>
      <c r="FY26" s="19"/>
      <c r="FZ26" s="19"/>
    </row>
    <row r="27" spans="1:224" s="9" customFormat="1" ht="15">
      <c r="G27" s="7"/>
      <c r="H27" s="7"/>
      <c r="I27" s="7"/>
      <c r="J27" s="7"/>
      <c r="K27" s="7"/>
      <c r="L27" s="69"/>
      <c r="M27" s="69"/>
      <c r="CC27" s="19"/>
      <c r="CD27" s="19"/>
      <c r="CE27" s="19"/>
      <c r="CF27" s="19"/>
      <c r="CG27" s="19"/>
      <c r="CH27" s="19"/>
      <c r="CI27" s="19"/>
      <c r="CJ27" s="19"/>
      <c r="CK27" s="19"/>
      <c r="CL27" s="19"/>
      <c r="CM27" s="19"/>
      <c r="CN27" s="19"/>
      <c r="CO27" s="19"/>
      <c r="CP27" s="19"/>
      <c r="CQ27" s="19"/>
      <c r="CR27" s="19"/>
      <c r="CS27" s="19"/>
      <c r="CU27" s="21"/>
      <c r="CV27" s="21"/>
      <c r="CW27" s="21"/>
      <c r="CX27" s="21"/>
      <c r="CY27" s="21"/>
      <c r="CZ27" s="21"/>
      <c r="DA27" s="21"/>
      <c r="DB27" s="21"/>
      <c r="DC27" s="21"/>
      <c r="DD27" s="21"/>
      <c r="DP27" s="19"/>
      <c r="DQ27" s="19"/>
      <c r="DR27" s="19"/>
      <c r="DS27" s="19"/>
      <c r="DT27" s="19"/>
      <c r="DU27" s="19"/>
      <c r="EG27" s="19"/>
      <c r="EH27" s="19"/>
      <c r="EI27" s="19"/>
      <c r="EJ27" s="19"/>
      <c r="EK27" s="19"/>
      <c r="EL27" s="19"/>
      <c r="EM27" s="19"/>
      <c r="EN27" s="19"/>
      <c r="EO27" s="19"/>
      <c r="EP27" s="19"/>
      <c r="EQ27" s="19"/>
      <c r="ES27" s="19"/>
      <c r="ET27" s="19"/>
      <c r="EU27" s="19"/>
      <c r="EV27" s="19"/>
      <c r="EW27" s="19"/>
      <c r="EX27" s="19"/>
      <c r="FV27" s="19"/>
      <c r="FW27" s="19"/>
      <c r="FX27" s="19"/>
      <c r="FY27" s="19"/>
      <c r="FZ27" s="19"/>
    </row>
    <row r="28" spans="1:224">
      <c r="F28" s="9"/>
      <c r="M28" s="9"/>
    </row>
    <row r="29" spans="1:224">
      <c r="F29" s="9"/>
      <c r="M29" s="9"/>
    </row>
    <row r="30" spans="1:224">
      <c r="F30" s="9"/>
      <c r="M30" s="9"/>
    </row>
    <row r="31" spans="1:224">
      <c r="F31" s="9"/>
      <c r="M31" s="9"/>
    </row>
    <row r="32" spans="1:224">
      <c r="F32" s="9"/>
      <c r="M32" s="9"/>
    </row>
    <row r="33" spans="6:13">
      <c r="F33" s="9"/>
      <c r="M33" s="9"/>
    </row>
    <row r="34" spans="6:13">
      <c r="F34" s="9"/>
      <c r="M34" s="9"/>
    </row>
    <row r="35" spans="6:13">
      <c r="F35" s="9"/>
      <c r="M35" s="9"/>
    </row>
    <row r="36" spans="6:13">
      <c r="F36" s="9"/>
      <c r="M36" s="9"/>
    </row>
    <row r="37" spans="6:13">
      <c r="F37" s="9"/>
      <c r="M37" s="9"/>
    </row>
    <row r="38" spans="6:13">
      <c r="F38" s="9"/>
      <c r="M38" s="9"/>
    </row>
    <row r="39" spans="6:13">
      <c r="F39" s="9"/>
      <c r="M39" s="9"/>
    </row>
  </sheetData>
  <phoneticPr fontId="3"/>
  <pageMargins left="0.7" right="0.7" top="0.75" bottom="0.75" header="0.3" footer="0.3"/>
  <pageSetup orientation="portrait" horizontalDpi="4294967292" verticalDpi="4294967292"/>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10</vt:i4>
      </vt:variant>
    </vt:vector>
  </HeadingPairs>
  <TitlesOfParts>
    <vt:vector size="10" baseType="lpstr">
      <vt:lpstr>Table1</vt:lpstr>
      <vt:lpstr>Table2</vt:lpstr>
      <vt:lpstr>Table 3</vt:lpstr>
      <vt:lpstr>NFA_in_yen</vt:lpstr>
      <vt:lpstr>Balance_on_income</vt:lpstr>
      <vt:lpstr>yield</vt:lpstr>
      <vt:lpstr>Stock-flow</vt:lpstr>
      <vt:lpstr>Total_return</vt:lpstr>
      <vt:lpstr>FX_effect</vt:lpstr>
      <vt:lpstr>Composition_effect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Takeshi Tashiro</dc:creator>
  <cp:lastModifiedBy>Tashiro Takeshi</cp:lastModifiedBy>
  <cp:lastPrinted>2014-05-14T10:30:32Z</cp:lastPrinted>
  <dcterms:created xsi:type="dcterms:W3CDTF">2014-03-11T23:56:49Z</dcterms:created>
  <dcterms:modified xsi:type="dcterms:W3CDTF">2015-07-21T15:34:12Z</dcterms:modified>
</cp:coreProperties>
</file>