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essica/Desktop/Covid Cash Paper/"/>
    </mc:Choice>
  </mc:AlternateContent>
  <xr:revisionPtr revIDLastSave="0" documentId="13_ncr:1_{1542952A-AB9E-D04E-9565-6556D3518022}" xr6:coauthVersionLast="36" xr6:coauthVersionMax="36" xr10:uidLastSave="{00000000-0000-0000-0000-000000000000}"/>
  <bookViews>
    <workbookView xWindow="0" yWindow="460" windowWidth="25040" windowHeight="14100" xr2:uid="{1009C34E-8B1F-2244-B8C4-3829887189AF}"/>
  </bookViews>
  <sheets>
    <sheet name="Data Appendix" sheetId="24" r:id="rId1"/>
    <sheet name="Figure 1 - Raw Data" sheetId="1" r:id="rId2"/>
    <sheet name="Figure 1  CIC-GDP USA, JPN, EUR" sheetId="2" r:id="rId3"/>
    <sheet name="Figure 2 - Raw Data" sheetId="3" r:id="rId4"/>
    <sheet name="Figure 2 CIC-GDP Other Advanced" sheetId="4" r:id="rId5"/>
    <sheet name="Table 1 - Raw Data" sheetId="22" r:id="rId6"/>
    <sheet name="Table 1 Share of Largest Notes" sheetId="5" r:id="rId7"/>
    <sheet name="Table 2 (Regressions) Raw Data" sheetId="21" r:id="rId8"/>
    <sheet name="Figure 3 - Raw Data" sheetId="7" r:id="rId9"/>
    <sheet name="Figure 3 Payment by # and Value" sheetId="6" r:id="rId10"/>
    <sheet name="Table 3 Payments vs. Consmption" sheetId="8" r:id="rId11"/>
    <sheet name="Figure 4 Payments vs. Consumpt." sheetId="11" r:id="rId12"/>
    <sheet name="Figure 5 Raw Data" sheetId="9" r:id="rId13"/>
    <sheet name="Figure 5 Credit Debit Stats 10K" sheetId="10" r:id="rId14"/>
    <sheet name="Figure 6 Quarterly PayPal Stats" sheetId="20" r:id="rId15"/>
    <sheet name="Figure 7 Raw Data" sheetId="12" r:id="rId16"/>
    <sheet name="Figure 7 -Cross-Country Payment" sheetId="13" r:id="rId17"/>
    <sheet name="Table 4 Raw Data" sheetId="17" r:id="rId18"/>
    <sheet name="Table 4 Seigniorage Method 1" sheetId="18" r:id="rId19"/>
    <sheet name="Table 5 and 6 Raw Data" sheetId="23" r:id="rId20"/>
    <sheet name="Table 5 Seigniorage Meth. 2 US" sheetId="15" r:id="rId21"/>
    <sheet name="Table 6 Seigniorage Method 2" sheetId="16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8" l="1"/>
  <c r="I16" i="8"/>
  <c r="I11" i="8"/>
  <c r="I6" i="8"/>
  <c r="B18" i="18" l="1"/>
  <c r="T39" i="17"/>
  <c r="T25" i="17"/>
  <c r="T26" i="17"/>
  <c r="T27" i="17"/>
  <c r="T28" i="17"/>
  <c r="T29" i="17"/>
  <c r="T30" i="17"/>
  <c r="T31" i="17"/>
  <c r="T32" i="17"/>
  <c r="T33" i="17"/>
  <c r="T34" i="17"/>
  <c r="T35" i="17"/>
  <c r="T36" i="17"/>
  <c r="T37" i="17"/>
  <c r="T38" i="17"/>
  <c r="T24" i="17"/>
  <c r="S39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24" i="17"/>
  <c r="R39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24" i="17"/>
  <c r="Q39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24" i="17"/>
  <c r="P39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24" i="17"/>
  <c r="O39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24" i="17"/>
  <c r="N39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24" i="17"/>
  <c r="M39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24" i="17"/>
  <c r="L39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24" i="17"/>
  <c r="K39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24" i="17"/>
  <c r="J39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24" i="17"/>
  <c r="I39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24" i="17"/>
  <c r="G39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24" i="17"/>
  <c r="F39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24" i="17"/>
  <c r="E39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24" i="17"/>
  <c r="D39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24" i="17"/>
  <c r="C39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24" i="17"/>
  <c r="B39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24" i="17"/>
  <c r="H39" i="17" l="1"/>
  <c r="G17" i="17" l="1"/>
  <c r="F13" i="15"/>
  <c r="E13" i="15"/>
  <c r="F12" i="15"/>
  <c r="E12" i="15"/>
  <c r="F11" i="15"/>
  <c r="E11" i="15"/>
  <c r="F10" i="15"/>
  <c r="E10" i="15"/>
  <c r="F9" i="15"/>
  <c r="E9" i="15"/>
  <c r="F8" i="15"/>
  <c r="E8" i="15"/>
  <c r="F7" i="15"/>
  <c r="E7" i="15"/>
  <c r="F6" i="15"/>
  <c r="E6" i="15"/>
  <c r="F5" i="15"/>
  <c r="E5" i="15"/>
  <c r="F4" i="15"/>
  <c r="E4" i="15"/>
  <c r="F3" i="15"/>
  <c r="E3" i="15"/>
  <c r="O14" i="16"/>
  <c r="N14" i="16"/>
  <c r="O13" i="16"/>
  <c r="N13" i="16"/>
  <c r="O12" i="16"/>
  <c r="N12" i="16"/>
  <c r="O11" i="16"/>
  <c r="N11" i="16"/>
  <c r="O10" i="16"/>
  <c r="N10" i="16"/>
  <c r="O9" i="16"/>
  <c r="N9" i="16"/>
  <c r="O8" i="16"/>
  <c r="N8" i="16"/>
  <c r="O7" i="16"/>
  <c r="N7" i="16"/>
  <c r="O6" i="16"/>
  <c r="N6" i="16"/>
  <c r="O5" i="16"/>
  <c r="N5" i="16"/>
  <c r="O4" i="16"/>
  <c r="N4" i="16"/>
  <c r="M14" i="16"/>
  <c r="L14" i="16"/>
  <c r="M13" i="16"/>
  <c r="L13" i="16"/>
  <c r="M12" i="16"/>
  <c r="L12" i="16"/>
  <c r="M11" i="16"/>
  <c r="L11" i="16"/>
  <c r="M10" i="16"/>
  <c r="L10" i="16"/>
  <c r="M9" i="16"/>
  <c r="L9" i="16"/>
  <c r="M8" i="16"/>
  <c r="L8" i="16"/>
  <c r="M7" i="16"/>
  <c r="L7" i="16"/>
  <c r="M6" i="16"/>
  <c r="L6" i="16"/>
  <c r="M5" i="16"/>
  <c r="L5" i="16"/>
  <c r="M4" i="16"/>
  <c r="L4" i="16"/>
  <c r="K14" i="16"/>
  <c r="J14" i="16"/>
  <c r="K13" i="16"/>
  <c r="J13" i="16"/>
  <c r="K12" i="16"/>
  <c r="J12" i="16"/>
  <c r="K11" i="16"/>
  <c r="J11" i="16"/>
  <c r="K10" i="16"/>
  <c r="J10" i="16"/>
  <c r="K9" i="16"/>
  <c r="J9" i="16"/>
  <c r="K8" i="16"/>
  <c r="J8" i="16"/>
  <c r="K7" i="16"/>
  <c r="J7" i="16"/>
  <c r="K6" i="16"/>
  <c r="J6" i="16"/>
  <c r="K5" i="16"/>
  <c r="J5" i="16"/>
  <c r="K4" i="16"/>
  <c r="J4" i="16"/>
  <c r="I14" i="16"/>
  <c r="H14" i="16"/>
  <c r="I13" i="16"/>
  <c r="H13" i="16"/>
  <c r="I12" i="16"/>
  <c r="H12" i="16"/>
  <c r="I11" i="16"/>
  <c r="H11" i="16"/>
  <c r="I10" i="16"/>
  <c r="H10" i="16"/>
  <c r="I9" i="16"/>
  <c r="H9" i="16"/>
  <c r="I8" i="16"/>
  <c r="H8" i="16"/>
  <c r="I7" i="16"/>
  <c r="H7" i="16"/>
  <c r="I6" i="16"/>
  <c r="H6" i="16"/>
  <c r="I5" i="16"/>
  <c r="H5" i="16"/>
  <c r="I4" i="16"/>
  <c r="H4" i="16"/>
  <c r="G14" i="16"/>
  <c r="F14" i="16"/>
  <c r="G13" i="16"/>
  <c r="F13" i="16"/>
  <c r="G12" i="16"/>
  <c r="F12" i="16"/>
  <c r="G11" i="16"/>
  <c r="F11" i="16"/>
  <c r="G10" i="16"/>
  <c r="F10" i="16"/>
  <c r="G9" i="16"/>
  <c r="F9" i="16"/>
  <c r="G8" i="16"/>
  <c r="F8" i="16"/>
  <c r="G7" i="16"/>
  <c r="F7" i="16"/>
  <c r="G6" i="16"/>
  <c r="F6" i="16"/>
  <c r="G5" i="16"/>
  <c r="F5" i="16"/>
  <c r="G4" i="16"/>
  <c r="F4" i="16"/>
  <c r="E14" i="16"/>
  <c r="D14" i="16"/>
  <c r="E13" i="16"/>
  <c r="D13" i="16"/>
  <c r="E12" i="16"/>
  <c r="D12" i="16"/>
  <c r="E11" i="16"/>
  <c r="D11" i="16"/>
  <c r="E10" i="16"/>
  <c r="D10" i="16"/>
  <c r="E9" i="16"/>
  <c r="D9" i="16"/>
  <c r="E8" i="16"/>
  <c r="D8" i="16"/>
  <c r="E7" i="16"/>
  <c r="D7" i="16"/>
  <c r="E6" i="16"/>
  <c r="D6" i="16"/>
  <c r="E5" i="16"/>
  <c r="D5" i="16"/>
  <c r="E4" i="16"/>
  <c r="D4" i="16"/>
  <c r="C14" i="16"/>
  <c r="B14" i="16"/>
  <c r="C13" i="16"/>
  <c r="B13" i="16"/>
  <c r="C12" i="16"/>
  <c r="B12" i="16"/>
  <c r="C11" i="16"/>
  <c r="B11" i="16"/>
  <c r="C10" i="16"/>
  <c r="B10" i="16"/>
  <c r="C9" i="16"/>
  <c r="B9" i="16"/>
  <c r="C8" i="16"/>
  <c r="B8" i="16"/>
  <c r="C7" i="16"/>
  <c r="B7" i="16"/>
  <c r="C6" i="16"/>
  <c r="B6" i="16"/>
  <c r="C5" i="16"/>
  <c r="B5" i="16"/>
  <c r="C4" i="16"/>
  <c r="B4" i="16"/>
  <c r="D4" i="15"/>
  <c r="D5" i="15"/>
  <c r="D6" i="15"/>
  <c r="D7" i="15"/>
  <c r="D8" i="15"/>
  <c r="D9" i="15"/>
  <c r="D10" i="15"/>
  <c r="D11" i="15"/>
  <c r="D12" i="15"/>
  <c r="D13" i="15"/>
  <c r="D3" i="15"/>
  <c r="C4" i="15"/>
  <c r="C5" i="15"/>
  <c r="C6" i="15"/>
  <c r="C7" i="15"/>
  <c r="C8" i="15"/>
  <c r="C9" i="15"/>
  <c r="C10" i="15"/>
  <c r="C11" i="15"/>
  <c r="C12" i="15"/>
  <c r="C13" i="15"/>
  <c r="C3" i="15"/>
  <c r="B4" i="15"/>
  <c r="B5" i="15"/>
  <c r="B6" i="15"/>
  <c r="B7" i="15"/>
  <c r="B8" i="15"/>
  <c r="B9" i="15"/>
  <c r="B10" i="15"/>
  <c r="B11" i="15"/>
  <c r="B12" i="15"/>
  <c r="B13" i="15"/>
  <c r="B3" i="15"/>
  <c r="I130" i="23"/>
  <c r="H130" i="23"/>
  <c r="I129" i="23"/>
  <c r="H129" i="23"/>
  <c r="I128" i="23"/>
  <c r="H128" i="23"/>
  <c r="I127" i="23"/>
  <c r="H127" i="23"/>
  <c r="I126" i="23"/>
  <c r="H126" i="23"/>
  <c r="I125" i="23"/>
  <c r="H125" i="23"/>
  <c r="I124" i="23"/>
  <c r="H124" i="23"/>
  <c r="I123" i="23"/>
  <c r="H123" i="23"/>
  <c r="I122" i="23"/>
  <c r="H122" i="23"/>
  <c r="I121" i="23"/>
  <c r="H121" i="23"/>
  <c r="I120" i="23"/>
  <c r="H120" i="23"/>
  <c r="I110" i="23"/>
  <c r="H110" i="23"/>
  <c r="I109" i="23"/>
  <c r="H109" i="23"/>
  <c r="I108" i="23"/>
  <c r="H108" i="23"/>
  <c r="I107" i="23"/>
  <c r="H107" i="23"/>
  <c r="I106" i="23"/>
  <c r="H106" i="23"/>
  <c r="I105" i="23"/>
  <c r="H105" i="23"/>
  <c r="I104" i="23"/>
  <c r="H104" i="23"/>
  <c r="I103" i="23"/>
  <c r="H103" i="23"/>
  <c r="I102" i="23"/>
  <c r="H102" i="23"/>
  <c r="I101" i="23"/>
  <c r="H101" i="23"/>
  <c r="I100" i="23"/>
  <c r="H100" i="23"/>
  <c r="I92" i="23"/>
  <c r="H92" i="23"/>
  <c r="I91" i="23"/>
  <c r="H91" i="23"/>
  <c r="I90" i="23"/>
  <c r="H90" i="23"/>
  <c r="I89" i="23"/>
  <c r="H89" i="23"/>
  <c r="I88" i="23"/>
  <c r="H88" i="23"/>
  <c r="I87" i="23"/>
  <c r="H87" i="23"/>
  <c r="I86" i="23"/>
  <c r="H86" i="23"/>
  <c r="I85" i="23"/>
  <c r="H85" i="23"/>
  <c r="I84" i="23"/>
  <c r="H84" i="23"/>
  <c r="I83" i="23"/>
  <c r="H83" i="23"/>
  <c r="I82" i="23"/>
  <c r="H82" i="23"/>
  <c r="I73" i="23"/>
  <c r="H73" i="23"/>
  <c r="I72" i="23"/>
  <c r="H72" i="23"/>
  <c r="I71" i="23"/>
  <c r="H71" i="23"/>
  <c r="I70" i="23"/>
  <c r="H70" i="23"/>
  <c r="I69" i="23"/>
  <c r="H69" i="23"/>
  <c r="I68" i="23"/>
  <c r="H68" i="23"/>
  <c r="I67" i="23"/>
  <c r="H67" i="23"/>
  <c r="I66" i="23"/>
  <c r="H66" i="23"/>
  <c r="I65" i="23"/>
  <c r="H65" i="23"/>
  <c r="I64" i="23"/>
  <c r="H64" i="23"/>
  <c r="I63" i="23"/>
  <c r="H63" i="23"/>
  <c r="I54" i="23"/>
  <c r="H54" i="23"/>
  <c r="I53" i="23"/>
  <c r="H53" i="23"/>
  <c r="I52" i="23"/>
  <c r="H52" i="23"/>
  <c r="I51" i="23"/>
  <c r="H51" i="23"/>
  <c r="I50" i="23"/>
  <c r="H50" i="23"/>
  <c r="I49" i="23"/>
  <c r="H49" i="23"/>
  <c r="I48" i="23"/>
  <c r="H48" i="23"/>
  <c r="I47" i="23"/>
  <c r="H47" i="23"/>
  <c r="I46" i="23"/>
  <c r="H46" i="23"/>
  <c r="I45" i="23"/>
  <c r="H45" i="23"/>
  <c r="I44" i="23"/>
  <c r="H44" i="23"/>
  <c r="I34" i="23"/>
  <c r="H34" i="23"/>
  <c r="I33" i="23"/>
  <c r="H33" i="23"/>
  <c r="I32" i="23"/>
  <c r="H32" i="23"/>
  <c r="I31" i="23"/>
  <c r="H31" i="23"/>
  <c r="I30" i="23"/>
  <c r="H30" i="23"/>
  <c r="I29" i="23"/>
  <c r="H29" i="23"/>
  <c r="I28" i="23"/>
  <c r="H28" i="23"/>
  <c r="I27" i="23"/>
  <c r="H27" i="23"/>
  <c r="I26" i="23"/>
  <c r="H26" i="23"/>
  <c r="I25" i="23"/>
  <c r="H25" i="23"/>
  <c r="I24" i="23"/>
  <c r="H24" i="23"/>
  <c r="I6" i="23"/>
  <c r="I7" i="23"/>
  <c r="I8" i="23"/>
  <c r="I9" i="23"/>
  <c r="I10" i="23"/>
  <c r="I11" i="23"/>
  <c r="I12" i="23"/>
  <c r="I13" i="23"/>
  <c r="I14" i="23"/>
  <c r="I15" i="23"/>
  <c r="I5" i="23"/>
  <c r="H15" i="23"/>
  <c r="H14" i="23"/>
  <c r="H13" i="23"/>
  <c r="H12" i="23"/>
  <c r="H11" i="23"/>
  <c r="H10" i="23"/>
  <c r="H9" i="23"/>
  <c r="H8" i="23"/>
  <c r="H7" i="23"/>
  <c r="H6" i="23"/>
  <c r="H5" i="23"/>
  <c r="F6" i="23"/>
  <c r="F7" i="23"/>
  <c r="F8" i="23"/>
  <c r="F9" i="23"/>
  <c r="F10" i="23"/>
  <c r="F11" i="23"/>
  <c r="F12" i="23"/>
  <c r="F13" i="23"/>
  <c r="F14" i="23"/>
  <c r="F15" i="23"/>
  <c r="F5" i="23"/>
  <c r="E6" i="23"/>
  <c r="E7" i="23"/>
  <c r="E8" i="23"/>
  <c r="E9" i="23"/>
  <c r="E10" i="23"/>
  <c r="E11" i="23"/>
  <c r="E12" i="23"/>
  <c r="E13" i="23"/>
  <c r="E14" i="23"/>
  <c r="E15" i="23"/>
  <c r="E5" i="2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2" i="3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2" i="3"/>
  <c r="F130" i="23"/>
  <c r="E130" i="23"/>
  <c r="F129" i="23"/>
  <c r="E129" i="23"/>
  <c r="F128" i="23"/>
  <c r="E128" i="23"/>
  <c r="F127" i="23"/>
  <c r="E127" i="23"/>
  <c r="F126" i="23"/>
  <c r="E126" i="23"/>
  <c r="F125" i="23"/>
  <c r="E125" i="23"/>
  <c r="F124" i="23"/>
  <c r="E124" i="23"/>
  <c r="F123" i="23"/>
  <c r="E123" i="23"/>
  <c r="F122" i="23"/>
  <c r="E122" i="23"/>
  <c r="F121" i="23"/>
  <c r="E121" i="23"/>
  <c r="A121" i="23"/>
  <c r="A122" i="23" s="1"/>
  <c r="A123" i="23" s="1"/>
  <c r="A124" i="23" s="1"/>
  <c r="A125" i="23" s="1"/>
  <c r="A126" i="23" s="1"/>
  <c r="A127" i="23" s="1"/>
  <c r="A128" i="23" s="1"/>
  <c r="A129" i="23" s="1"/>
  <c r="A130" i="23" s="1"/>
  <c r="F120" i="23"/>
  <c r="E120" i="23"/>
  <c r="F110" i="23"/>
  <c r="E110" i="23"/>
  <c r="F109" i="23"/>
  <c r="E109" i="23"/>
  <c r="F108" i="23"/>
  <c r="E108" i="23"/>
  <c r="F107" i="23"/>
  <c r="E107" i="23"/>
  <c r="F106" i="23"/>
  <c r="E106" i="23"/>
  <c r="F105" i="23"/>
  <c r="E105" i="23"/>
  <c r="F104" i="23"/>
  <c r="E104" i="23"/>
  <c r="F103" i="23"/>
  <c r="E103" i="23"/>
  <c r="F102" i="23"/>
  <c r="E102" i="23"/>
  <c r="F101" i="23"/>
  <c r="E101" i="23"/>
  <c r="A101" i="23"/>
  <c r="A102" i="23" s="1"/>
  <c r="A103" i="23" s="1"/>
  <c r="A104" i="23" s="1"/>
  <c r="A105" i="23" s="1"/>
  <c r="A106" i="23" s="1"/>
  <c r="A107" i="23" s="1"/>
  <c r="A108" i="23" s="1"/>
  <c r="A109" i="23" s="1"/>
  <c r="A110" i="23" s="1"/>
  <c r="F100" i="23"/>
  <c r="E100" i="23"/>
  <c r="F92" i="23"/>
  <c r="E92" i="23"/>
  <c r="F91" i="23"/>
  <c r="E91" i="23"/>
  <c r="F90" i="23"/>
  <c r="E90" i="23"/>
  <c r="F89" i="23"/>
  <c r="E89" i="23"/>
  <c r="F88" i="23"/>
  <c r="E88" i="23"/>
  <c r="F87" i="23"/>
  <c r="E87" i="23"/>
  <c r="F86" i="23"/>
  <c r="E86" i="23"/>
  <c r="F85" i="23"/>
  <c r="E85" i="23"/>
  <c r="F84" i="23"/>
  <c r="E84" i="23"/>
  <c r="F83" i="23"/>
  <c r="E83" i="23"/>
  <c r="A83" i="23"/>
  <c r="A84" i="23" s="1"/>
  <c r="A85" i="23" s="1"/>
  <c r="A86" i="23" s="1"/>
  <c r="A87" i="23" s="1"/>
  <c r="A88" i="23" s="1"/>
  <c r="A89" i="23" s="1"/>
  <c r="A90" i="23" s="1"/>
  <c r="A91" i="23" s="1"/>
  <c r="A92" i="23" s="1"/>
  <c r="F82" i="23"/>
  <c r="E82" i="23"/>
  <c r="F73" i="23"/>
  <c r="E73" i="23"/>
  <c r="F72" i="23"/>
  <c r="E72" i="23"/>
  <c r="F71" i="23"/>
  <c r="E71" i="23"/>
  <c r="F70" i="23"/>
  <c r="E70" i="23"/>
  <c r="F69" i="23"/>
  <c r="E69" i="23"/>
  <c r="F68" i="23"/>
  <c r="E68" i="23"/>
  <c r="F67" i="23"/>
  <c r="E67" i="23"/>
  <c r="F66" i="23"/>
  <c r="E66" i="23"/>
  <c r="F65" i="23"/>
  <c r="E65" i="23"/>
  <c r="F64" i="23"/>
  <c r="E64" i="23"/>
  <c r="A64" i="23"/>
  <c r="A65" i="23" s="1"/>
  <c r="A66" i="23" s="1"/>
  <c r="A67" i="23" s="1"/>
  <c r="A68" i="23" s="1"/>
  <c r="A69" i="23" s="1"/>
  <c r="A70" i="23" s="1"/>
  <c r="A71" i="23" s="1"/>
  <c r="A72" i="23" s="1"/>
  <c r="A73" i="23" s="1"/>
  <c r="F63" i="23"/>
  <c r="E63" i="23"/>
  <c r="F54" i="23"/>
  <c r="E54" i="23"/>
  <c r="F53" i="23"/>
  <c r="E53" i="23"/>
  <c r="F52" i="23"/>
  <c r="E52" i="23"/>
  <c r="F51" i="23"/>
  <c r="E51" i="23"/>
  <c r="F50" i="23"/>
  <c r="E50" i="23"/>
  <c r="F49" i="23"/>
  <c r="E49" i="23"/>
  <c r="F48" i="23"/>
  <c r="E48" i="23"/>
  <c r="F47" i="23"/>
  <c r="E47" i="23"/>
  <c r="F46" i="23"/>
  <c r="E46" i="23"/>
  <c r="F45" i="23"/>
  <c r="E45" i="23"/>
  <c r="A45" i="23"/>
  <c r="A46" i="23" s="1"/>
  <c r="A47" i="23" s="1"/>
  <c r="A48" i="23" s="1"/>
  <c r="A49" i="23" s="1"/>
  <c r="A50" i="23" s="1"/>
  <c r="A51" i="23" s="1"/>
  <c r="A52" i="23" s="1"/>
  <c r="A53" i="23" s="1"/>
  <c r="A54" i="23" s="1"/>
  <c r="F44" i="23"/>
  <c r="E44" i="23"/>
  <c r="F34" i="23"/>
  <c r="E34" i="23"/>
  <c r="F33" i="23"/>
  <c r="E33" i="23"/>
  <c r="F32" i="23"/>
  <c r="E32" i="23"/>
  <c r="F31" i="23"/>
  <c r="E31" i="23"/>
  <c r="F30" i="23"/>
  <c r="E30" i="23"/>
  <c r="F29" i="23"/>
  <c r="E29" i="23"/>
  <c r="F28" i="23"/>
  <c r="E28" i="23"/>
  <c r="F27" i="23"/>
  <c r="E27" i="23"/>
  <c r="F26" i="23"/>
  <c r="E26" i="23"/>
  <c r="F25" i="23"/>
  <c r="E25" i="23"/>
  <c r="A25" i="23"/>
  <c r="A26" i="23" s="1"/>
  <c r="A27" i="23" s="1"/>
  <c r="A28" i="23" s="1"/>
  <c r="A29" i="23" s="1"/>
  <c r="A30" i="23" s="1"/>
  <c r="A31" i="23" s="1"/>
  <c r="A32" i="23" s="1"/>
  <c r="A33" i="23" s="1"/>
  <c r="A34" i="23" s="1"/>
  <c r="F24" i="23"/>
  <c r="E24" i="23"/>
  <c r="C26" i="22"/>
  <c r="A26" i="22"/>
  <c r="B45" i="22"/>
  <c r="A45" i="22"/>
  <c r="C45" i="22" s="1"/>
  <c r="A35" i="22"/>
  <c r="C35" i="22" s="1"/>
  <c r="A17" i="22"/>
  <c r="C17" i="22" s="1"/>
  <c r="A8" i="22"/>
  <c r="C8" i="22"/>
  <c r="A55" i="22"/>
  <c r="C55" i="22" s="1"/>
  <c r="J42" i="1"/>
  <c r="A6" i="15" l="1"/>
  <c r="A7" i="15" s="1"/>
  <c r="A8" i="15" s="1"/>
  <c r="A9" i="15" s="1"/>
  <c r="A10" i="15" s="1"/>
  <c r="A11" i="15" s="1"/>
  <c r="A12" i="15" s="1"/>
  <c r="A13" i="15" s="1"/>
  <c r="A5" i="15"/>
  <c r="A4" i="15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H41" i="13" l="1"/>
  <c r="G41" i="13"/>
  <c r="F41" i="13"/>
  <c r="E41" i="13"/>
  <c r="D41" i="13"/>
  <c r="C41" i="13"/>
  <c r="B41" i="13"/>
  <c r="H38" i="13"/>
  <c r="G38" i="13"/>
  <c r="F38" i="13"/>
  <c r="E38" i="13"/>
  <c r="D38" i="13"/>
  <c r="C38" i="13"/>
  <c r="B38" i="13"/>
  <c r="H35" i="13"/>
  <c r="G35" i="13"/>
  <c r="F35" i="13"/>
  <c r="E35" i="13"/>
  <c r="D35" i="13"/>
  <c r="C35" i="13"/>
  <c r="B35" i="13"/>
  <c r="H32" i="13"/>
  <c r="G32" i="13"/>
  <c r="F32" i="13"/>
  <c r="E32" i="13"/>
  <c r="D32" i="13"/>
  <c r="C32" i="13"/>
  <c r="B32" i="13"/>
  <c r="H29" i="13"/>
  <c r="G29" i="13"/>
  <c r="F29" i="13"/>
  <c r="E29" i="13"/>
  <c r="D29" i="13"/>
  <c r="C29" i="13"/>
  <c r="B29" i="13"/>
  <c r="H26" i="13"/>
  <c r="G26" i="13"/>
  <c r="F26" i="13"/>
  <c r="E26" i="13"/>
  <c r="D26" i="13"/>
  <c r="C26" i="13"/>
  <c r="B26" i="13"/>
  <c r="H20" i="13"/>
  <c r="G20" i="13"/>
  <c r="F20" i="13"/>
  <c r="E20" i="13"/>
  <c r="D20" i="13"/>
  <c r="C20" i="13"/>
  <c r="B20" i="13"/>
  <c r="I12" i="11" l="1"/>
  <c r="H12" i="11"/>
  <c r="G12" i="11"/>
  <c r="F12" i="11"/>
  <c r="E12" i="11"/>
  <c r="D12" i="11"/>
  <c r="C12" i="11"/>
  <c r="I9" i="11"/>
  <c r="H9" i="11"/>
  <c r="G9" i="11"/>
  <c r="F9" i="11"/>
  <c r="E9" i="11"/>
  <c r="D9" i="11"/>
  <c r="C9" i="11"/>
  <c r="I20" i="8"/>
  <c r="H20" i="8"/>
  <c r="G20" i="8"/>
  <c r="F20" i="8"/>
  <c r="E20" i="8"/>
  <c r="D20" i="8"/>
  <c r="C20" i="8"/>
  <c r="I22" i="8" s="1"/>
  <c r="I15" i="8"/>
  <c r="H15" i="8"/>
  <c r="G15" i="8"/>
  <c r="F15" i="8"/>
  <c r="E15" i="8"/>
  <c r="D15" i="8"/>
  <c r="C15" i="8"/>
  <c r="I17" i="8" s="1"/>
  <c r="I10" i="8"/>
  <c r="H10" i="8"/>
  <c r="G10" i="8"/>
  <c r="F10" i="8"/>
  <c r="E10" i="8"/>
  <c r="D10" i="8"/>
  <c r="C10" i="8"/>
  <c r="I12" i="8" s="1"/>
  <c r="H8" i="10"/>
  <c r="G8" i="10"/>
  <c r="F8" i="10"/>
  <c r="E8" i="10"/>
  <c r="D8" i="10"/>
  <c r="C8" i="10"/>
  <c r="B8" i="10"/>
  <c r="D2" i="10"/>
  <c r="E2" i="10" s="1"/>
  <c r="F2" i="10" s="1"/>
  <c r="G2" i="10" s="1"/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3" i="1"/>
  <c r="G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Scazzero</author>
  </authors>
  <commentList>
    <comment ref="AF18" authorId="0" shapeId="0" xr:uid="{BDAE02FC-D793-8D41-908F-17B0F7CA4C38}">
      <text>
        <r>
          <rPr>
            <b/>
            <sz val="10"/>
            <color rgb="FF000000"/>
            <rFont val="Tahoma"/>
            <family val="2"/>
          </rPr>
          <t>Jessica Scazzero: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Estimated 2019 figure</t>
        </r>
      </text>
    </comment>
    <comment ref="AE19" authorId="0" shapeId="0" xr:uid="{1427A68A-F889-3A4F-8AC0-02C76C671D1D}">
      <text>
        <r>
          <rPr>
            <b/>
            <sz val="10"/>
            <color rgb="FF000000"/>
            <rFont val="Tahoma"/>
            <family val="2"/>
          </rPr>
          <t>Jessica Scazzero: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Estimated 2020 figure</t>
        </r>
      </text>
    </comment>
    <comment ref="AF19" authorId="0" shapeId="0" xr:uid="{2652B510-1119-C64D-8746-9601A585E918}">
      <text>
        <r>
          <rPr>
            <b/>
            <sz val="10"/>
            <color rgb="FF000000"/>
            <rFont val="Tahoma"/>
            <family val="2"/>
          </rPr>
          <t>Jessica Scazzero: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Estimated 2020 figure</t>
        </r>
      </text>
    </comment>
    <comment ref="AG19" authorId="0" shapeId="0" xr:uid="{5E11D50F-DEF4-B04C-BAB7-D4A76CDB4511}">
      <text>
        <r>
          <rPr>
            <b/>
            <sz val="10"/>
            <color rgb="FF000000"/>
            <rFont val="Tahoma"/>
            <family val="2"/>
          </rPr>
          <t>Jessica Scazzero: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Estimated 2020 figure</t>
        </r>
      </text>
    </comment>
    <comment ref="AI19" authorId="0" shapeId="0" xr:uid="{A5C050A3-4EBB-2248-8D3D-2C7D7AC014C2}">
      <text>
        <r>
          <rPr>
            <b/>
            <sz val="10"/>
            <color rgb="FF000000"/>
            <rFont val="Tahoma"/>
            <family val="2"/>
          </rPr>
          <t>Jessica Scazzero: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Estimated 2020 figure</t>
        </r>
      </text>
    </comment>
    <comment ref="AJ19" authorId="0" shapeId="0" xr:uid="{52058167-C5E2-FF4C-8A54-87B51E5D37C8}">
      <text>
        <r>
          <rPr>
            <b/>
            <sz val="10"/>
            <color rgb="FF000000"/>
            <rFont val="Tahoma"/>
            <family val="2"/>
          </rPr>
          <t>Jessica Scazzero: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Estimated 2020 figure</t>
        </r>
      </text>
    </comment>
  </commentList>
</comments>
</file>

<file path=xl/sharedStrings.xml><?xml version="1.0" encoding="utf-8"?>
<sst xmlns="http://schemas.openxmlformats.org/spreadsheetml/2006/main" count="1178" uniqueCount="374">
  <si>
    <t>year</t>
  </si>
  <si>
    <t>us_currency</t>
  </si>
  <si>
    <t>us_gdp</t>
  </si>
  <si>
    <t>us_cd</t>
  </si>
  <si>
    <t>jp_cuurency</t>
  </si>
  <si>
    <t>jp_gdp</t>
  </si>
  <si>
    <t>jp_cd</t>
  </si>
  <si>
    <t>eu_currency</t>
  </si>
  <si>
    <t>eu_gdp</t>
  </si>
  <si>
    <t>eu_cd</t>
  </si>
  <si>
    <t>aus_cic</t>
  </si>
  <si>
    <t>aus_gdp</t>
  </si>
  <si>
    <t>aus_cd</t>
  </si>
  <si>
    <t>uk_cic</t>
  </si>
  <si>
    <t>uk_gdp</t>
  </si>
  <si>
    <t>uk_cd</t>
  </si>
  <si>
    <t>swiss_cic</t>
  </si>
  <si>
    <t>swiss_gdp</t>
  </si>
  <si>
    <t>swiss_cd</t>
  </si>
  <si>
    <t>korea_cic</t>
  </si>
  <si>
    <t>korea_gdp</t>
  </si>
  <si>
    <t>korea_cd</t>
  </si>
  <si>
    <t>Country</t>
  </si>
  <si>
    <t>Value of Large Denom. Bills (as a % of total currency)</t>
  </si>
  <si>
    <t>Date</t>
  </si>
  <si>
    <t>Bills</t>
  </si>
  <si>
    <t>Switzerland</t>
  </si>
  <si>
    <t xml:space="preserve"> ₣50,  ₣100,  ₣200,  ₣500,  ₣1,000</t>
  </si>
  <si>
    <t>Japan</t>
  </si>
  <si>
    <t>End of Year 2020</t>
  </si>
  <si>
    <t>¥50,00, ¥10,000</t>
  </si>
  <si>
    <t xml:space="preserve">Australia </t>
  </si>
  <si>
    <t>A$100, A$50</t>
  </si>
  <si>
    <t>Euro Area</t>
  </si>
  <si>
    <t>€50, €100, €200, €500</t>
  </si>
  <si>
    <t>United States</t>
  </si>
  <si>
    <t>$50, $100, $500-$10,000</t>
  </si>
  <si>
    <t>United Kingdom</t>
  </si>
  <si>
    <t>£50</t>
  </si>
  <si>
    <t>Source</t>
  </si>
  <si>
    <t>FRED</t>
  </si>
  <si>
    <t>BOJ</t>
  </si>
  <si>
    <t>ECB</t>
  </si>
  <si>
    <t>Source:</t>
  </si>
  <si>
    <t>SNB</t>
  </si>
  <si>
    <t>BOE</t>
  </si>
  <si>
    <t>Notes</t>
  </si>
  <si>
    <t>Table 1</t>
  </si>
  <si>
    <t>Number and dollar value of payments by type of payment instrument</t>
  </si>
  <si>
    <t>Average number and value per consumer, October</t>
  </si>
  <si>
    <t>Number per consumer</t>
  </si>
  <si>
    <t>Dollar value per consumer</t>
  </si>
  <si>
    <t>All payments</t>
  </si>
  <si>
    <t>Paper instruments</t>
  </si>
  <si>
    <t>Cash</t>
  </si>
  <si>
    <t>Check</t>
  </si>
  <si>
    <t>Money order</t>
  </si>
  <si>
    <t xml:space="preserve">Payment cards </t>
  </si>
  <si>
    <t>Debit</t>
  </si>
  <si>
    <t>Credit or charge</t>
  </si>
  <si>
    <t>Prepaid/Gift/EBT</t>
  </si>
  <si>
    <t>Electronic payments</t>
  </si>
  <si>
    <t>Bank account number payment</t>
  </si>
  <si>
    <t>Online banking bill payment</t>
  </si>
  <si>
    <t>Other</t>
  </si>
  <si>
    <t>Mobile payment app†</t>
  </si>
  <si>
    <t>Account to account transfer</t>
  </si>
  <si>
    <t>Income deduction</t>
  </si>
  <si>
    <t>Other*</t>
  </si>
  <si>
    <t>Percentage share</t>
  </si>
  <si>
    <t>—</t>
  </si>
  <si>
    <t>† Formerly known as PayPal, now includes Zelle and Venmo. Estimates only represent payments made with money stored in the respective app.</t>
  </si>
  <si>
    <t xml:space="preserve">* The term "Other" includes the following payment methods: multiple payment methods for one payment, unreported payment methods, and other responses that could not be recategorized into one of the existing payment instrument categories.                                                     </t>
  </si>
  <si>
    <t xml:space="preserve">Source: 2019 Diary of Consumer Payment Choice </t>
  </si>
  <si>
    <t>FRB Atlanta 2019 DCPC Tables</t>
  </si>
  <si>
    <t>Number of Transactions</t>
  </si>
  <si>
    <t>Value of Transactions</t>
  </si>
  <si>
    <t>Check &amp; Money Orders</t>
  </si>
  <si>
    <t>Credit Card</t>
  </si>
  <si>
    <t>Debit &amp; Pre-Paid Cards</t>
  </si>
  <si>
    <t>Electronic Payment</t>
  </si>
  <si>
    <t>Source: Figure 4.1 Curse of Cash Files</t>
  </si>
  <si>
    <t>Nilson Report Data</t>
  </si>
  <si>
    <t>Visa</t>
  </si>
  <si>
    <t>Mastercard</t>
  </si>
  <si>
    <t>American Express</t>
  </si>
  <si>
    <t>JCB</t>
  </si>
  <si>
    <t>Diners Club</t>
  </si>
  <si>
    <t xml:space="preserve">Payments Volume ($B) </t>
  </si>
  <si>
    <t>Total Volume ($B)</t>
  </si>
  <si>
    <t>Total Transactions (B)</t>
  </si>
  <si>
    <t>Cards (M)</t>
  </si>
  <si>
    <t>VISA</t>
  </si>
  <si>
    <t>Visa 10K Annual Reports</t>
  </si>
  <si>
    <t>Total Period</t>
  </si>
  <si>
    <t>Consumption ($B)</t>
  </si>
  <si>
    <t>Percent change</t>
  </si>
  <si>
    <t>CAGR</t>
  </si>
  <si>
    <t>Average triennial growth</t>
  </si>
  <si>
    <t>Debit Card ($T)</t>
  </si>
  <si>
    <t>Credit Card ($T)</t>
  </si>
  <si>
    <t>Checks ($T)</t>
  </si>
  <si>
    <t xml:space="preserve">Source: </t>
  </si>
  <si>
    <t>Federal Reserve Non Cash Payment Study 2019</t>
  </si>
  <si>
    <t>Federal Reserve Non Cash Payment Study Past Years</t>
  </si>
  <si>
    <t xml:space="preserve">FRED US Personal Consumption Expenditures </t>
  </si>
  <si>
    <t>Debit Card</t>
  </si>
  <si>
    <t>Consumption</t>
  </si>
  <si>
    <t>Growth in Personal Consumption Expenditures  vs. Credit and Debit Card Payment Volume ($B)</t>
  </si>
  <si>
    <t>Credit transfers</t>
  </si>
  <si>
    <t>Direct debits</t>
  </si>
  <si>
    <t>Cheques</t>
  </si>
  <si>
    <t>Total volume (card and e-money payments)</t>
  </si>
  <si>
    <t>By card with a debit function</t>
  </si>
  <si>
    <t>By card with a delayed debit function</t>
  </si>
  <si>
    <t>By card with a credit function</t>
  </si>
  <si>
    <t>E-money payments</t>
  </si>
  <si>
    <t>Other payment instrument</t>
  </si>
  <si>
    <t>Argentina</t>
  </si>
  <si>
    <t>Australia</t>
  </si>
  <si>
    <t>Belgium</t>
  </si>
  <si>
    <t>Brazil</t>
  </si>
  <si>
    <t>Canada</t>
  </si>
  <si>
    <t>China</t>
  </si>
  <si>
    <t>France</t>
  </si>
  <si>
    <t>Germany</t>
  </si>
  <si>
    <t>Hong Kong SAR</t>
  </si>
  <si>
    <t>India</t>
  </si>
  <si>
    <t>Indonesia</t>
  </si>
  <si>
    <t>Italy</t>
  </si>
  <si>
    <t>Korea</t>
  </si>
  <si>
    <t>Mexico</t>
  </si>
  <si>
    <t>Netherlands</t>
  </si>
  <si>
    <t>Russia</t>
  </si>
  <si>
    <t>Saudi Arabia</t>
  </si>
  <si>
    <t>Singapore</t>
  </si>
  <si>
    <t>South Africa</t>
  </si>
  <si>
    <t>Spain</t>
  </si>
  <si>
    <t>Sweden</t>
  </si>
  <si>
    <t>Turkey</t>
  </si>
  <si>
    <t>Total volume (card and e-money payments) --&gt; miilions</t>
  </si>
  <si>
    <t>Euro Area Calculation Breakdown</t>
  </si>
  <si>
    <t>Total volume /GDP Calculations</t>
  </si>
  <si>
    <t>Total Payment Volume/ GDP Final Statistics</t>
  </si>
  <si>
    <t>Currency outside banks</t>
  </si>
  <si>
    <t>GDP</t>
  </si>
  <si>
    <t>Chile</t>
  </si>
  <si>
    <t>Colombia</t>
  </si>
  <si>
    <t>Eurozone</t>
  </si>
  <si>
    <t>Hong Kong</t>
  </si>
  <si>
    <t>Israel</t>
  </si>
  <si>
    <t>New Zealand</t>
  </si>
  <si>
    <t>Nigeria</t>
  </si>
  <si>
    <t>Norway</t>
  </si>
  <si>
    <t>UK</t>
  </si>
  <si>
    <t>US</t>
  </si>
  <si>
    <t>millions NC</t>
  </si>
  <si>
    <t>millions of Euro</t>
  </si>
  <si>
    <t>HK$ million</t>
  </si>
  <si>
    <t>millions of NC</t>
  </si>
  <si>
    <t>millions of pesos</t>
  </si>
  <si>
    <t>R millions</t>
  </si>
  <si>
    <t>billions NC</t>
  </si>
  <si>
    <t>NA</t>
  </si>
  <si>
    <t>Seignorage/GDP</t>
  </si>
  <si>
    <t>Average</t>
  </si>
  <si>
    <t>AUS</t>
  </si>
  <si>
    <t>CAN</t>
  </si>
  <si>
    <t>CHL</t>
  </si>
  <si>
    <t>COL</t>
  </si>
  <si>
    <t>EUR</t>
  </si>
  <si>
    <t>HKG</t>
  </si>
  <si>
    <t>ISR</t>
  </si>
  <si>
    <t>JPN</t>
  </si>
  <si>
    <t>MEX</t>
  </si>
  <si>
    <t>NZL</t>
  </si>
  <si>
    <t>NGA</t>
  </si>
  <si>
    <t>NOR</t>
  </si>
  <si>
    <t>SGP</t>
  </si>
  <si>
    <t>ZAF</t>
  </si>
  <si>
    <t>SWE</t>
  </si>
  <si>
    <t>CHE</t>
  </si>
  <si>
    <t>TUR</t>
  </si>
  <si>
    <t>GBR</t>
  </si>
  <si>
    <t>USA</t>
  </si>
  <si>
    <t>Seignorage/GDP (%)</t>
  </si>
  <si>
    <t>`</t>
  </si>
  <si>
    <t>Avg.</t>
  </si>
  <si>
    <t>Interest Rate</t>
  </si>
  <si>
    <t>3-mos</t>
  </si>
  <si>
    <t>10-year</t>
  </si>
  <si>
    <t>Calculations</t>
  </si>
  <si>
    <t>United States Seigniorage Estimates 2010 - 2020 (as a % of GDP)</t>
  </si>
  <si>
    <r>
      <t xml:space="preserve">CiC </t>
    </r>
    <r>
      <rPr>
        <i/>
        <sz val="12"/>
        <color rgb="FF000000"/>
        <rFont val="Calibri"/>
        <family val="2"/>
        <scheme val="minor"/>
      </rPr>
      <t>(USD billions)</t>
    </r>
  </si>
  <si>
    <t>3-month treasury rate</t>
  </si>
  <si>
    <t>10-year treasury rate</t>
  </si>
  <si>
    <t>Seigniorage (3-month rate)</t>
  </si>
  <si>
    <t>Seigniorage (10-year rate)</t>
  </si>
  <si>
    <t>FRED CURRCIC</t>
  </si>
  <si>
    <t>Notes:</t>
  </si>
  <si>
    <r>
      <t xml:space="preserve">Currency in Circulation </t>
    </r>
    <r>
      <rPr>
        <i/>
        <sz val="12"/>
        <color theme="1"/>
        <rFont val="Calibri"/>
        <family val="2"/>
        <scheme val="minor"/>
      </rPr>
      <t>(CAN millions)</t>
    </r>
  </si>
  <si>
    <t>IMF International Financial Statistics</t>
  </si>
  <si>
    <t>Bank of Canada</t>
  </si>
  <si>
    <t>All treasury bill data</t>
  </si>
  <si>
    <t>Unkown</t>
  </si>
  <si>
    <t>Investing.com</t>
  </si>
  <si>
    <r>
      <t xml:space="preserve">Currency in Circulation </t>
    </r>
    <r>
      <rPr>
        <i/>
        <sz val="12"/>
        <color theme="1"/>
        <rFont val="Calibri"/>
        <family val="2"/>
        <scheme val="minor"/>
      </rPr>
      <t>(Yen billions)</t>
    </r>
  </si>
  <si>
    <r>
      <t xml:space="preserve">Currency in Circulation </t>
    </r>
    <r>
      <rPr>
        <i/>
        <sz val="12"/>
        <color theme="1"/>
        <rFont val="Calibri"/>
        <family val="2"/>
        <scheme val="minor"/>
      </rPr>
      <t>(CHF millions)</t>
    </r>
  </si>
  <si>
    <t>FRED 10-year long term bond rate</t>
  </si>
  <si>
    <r>
      <t xml:space="preserve">Currency in Circulation </t>
    </r>
    <r>
      <rPr>
        <i/>
        <sz val="12"/>
        <color theme="1"/>
        <rFont val="Calibri"/>
        <family val="2"/>
        <scheme val="minor"/>
      </rPr>
      <t>(A$ millions)</t>
    </r>
  </si>
  <si>
    <t>RBA</t>
  </si>
  <si>
    <t>Average; self-calculated</t>
  </si>
  <si>
    <r>
      <t xml:space="preserve">Currency in Circulation </t>
    </r>
    <r>
      <rPr>
        <i/>
        <sz val="12"/>
        <color theme="1"/>
        <rFont val="Calibri"/>
        <family val="2"/>
        <scheme val="minor"/>
      </rPr>
      <t>(pounds millions)</t>
    </r>
  </si>
  <si>
    <t>FRED (until 2016)</t>
  </si>
  <si>
    <t>Investing.com (from 2017-2020)</t>
  </si>
  <si>
    <t>Unknown</t>
  </si>
  <si>
    <r>
      <t xml:space="preserve">CiC </t>
    </r>
    <r>
      <rPr>
        <i/>
        <sz val="12"/>
        <color theme="1"/>
        <rFont val="Calibri"/>
        <family val="2"/>
        <scheme val="minor"/>
      </rPr>
      <t>(USD billions)</t>
    </r>
  </si>
  <si>
    <t>Japan Seigniorage Estimates 2010 - 2020</t>
  </si>
  <si>
    <r>
      <t xml:space="preserve">Currency in Circulation </t>
    </r>
    <r>
      <rPr>
        <i/>
        <sz val="12"/>
        <color theme="1"/>
        <rFont val="Calibri"/>
        <family val="2"/>
        <scheme val="minor"/>
      </rPr>
      <t>(EUR thousands)</t>
    </r>
  </si>
  <si>
    <t xml:space="preserve">Average; self calculated </t>
  </si>
  <si>
    <t>Seigniorage Estimates Across Advanced Countries 2010 - 2020 (as a % of GDP)</t>
  </si>
  <si>
    <t>PayPal Quarterly Statistics</t>
  </si>
  <si>
    <t>Total Payment Volume (TPV)</t>
  </si>
  <si>
    <t>2018-Q3</t>
  </si>
  <si>
    <t>2018-Q4</t>
  </si>
  <si>
    <t>2019-Q1</t>
  </si>
  <si>
    <t>2019-Q2</t>
  </si>
  <si>
    <t>2019-Q3</t>
  </si>
  <si>
    <t>2019-Q4</t>
  </si>
  <si>
    <t>2020-Q1</t>
  </si>
  <si>
    <t>2020-Q2</t>
  </si>
  <si>
    <t>2020-Q3</t>
  </si>
  <si>
    <t>Paypal Quarterly Reports</t>
  </si>
  <si>
    <t>country</t>
  </si>
  <si>
    <t>Total</t>
  </si>
  <si>
    <t>High</t>
  </si>
  <si>
    <t>percent_high</t>
  </si>
  <si>
    <t>Low</t>
  </si>
  <si>
    <t>percent_low</t>
  </si>
  <si>
    <t>Total/GDP</t>
  </si>
  <si>
    <t>High/GDP</t>
  </si>
  <si>
    <t>Low/GDP</t>
  </si>
  <si>
    <t>interest_rate_bond</t>
  </si>
  <si>
    <t>country_code</t>
  </si>
  <si>
    <t>tax_gdp</t>
  </si>
  <si>
    <t>debit_card_volume</t>
  </si>
  <si>
    <t>KOR</t>
  </si>
  <si>
    <t>EMU</t>
  </si>
  <si>
    <t>interest_rate_monetary</t>
  </si>
  <si>
    <t>interest_rate_deposit</t>
  </si>
  <si>
    <t>Number of Payment Transactions</t>
  </si>
  <si>
    <t>2020-Q4</t>
  </si>
  <si>
    <t>Reserve Bank of Australia</t>
  </si>
  <si>
    <t>Bank of Korea Economic Statistic System</t>
  </si>
  <si>
    <t>$500 - $10,000</t>
  </si>
  <si>
    <t>Total High Den.</t>
  </si>
  <si>
    <t>% High Den.</t>
  </si>
  <si>
    <t>Board of Governors of the Federal Reserve System</t>
  </si>
  <si>
    <t>10 CHF</t>
  </si>
  <si>
    <t>20 CHF</t>
  </si>
  <si>
    <t>50 CHF</t>
  </si>
  <si>
    <t>100 CHF</t>
  </si>
  <si>
    <t>200 CHF</t>
  </si>
  <si>
    <t>500 CHF</t>
  </si>
  <si>
    <t>1000 CHF</t>
  </si>
  <si>
    <t>£5</t>
  </si>
  <si>
    <t>£10</t>
  </si>
  <si>
    <t>£20</t>
  </si>
  <si>
    <t>¥500</t>
  </si>
  <si>
    <t>¥1000</t>
  </si>
  <si>
    <t>¥2000</t>
  </si>
  <si>
    <t>¥5000</t>
  </si>
  <si>
    <t>¥10000</t>
  </si>
  <si>
    <t>Source: Reserve Bank of Australia, European Central Bank, Bank of Japan, Swiss National Bank, Bank of England, Board of Governors of the Federal Reserve System</t>
  </si>
  <si>
    <t>FRED 3-Month Treasury Constant Maturity Rate</t>
  </si>
  <si>
    <t>FRED 10-year constant maturity</t>
  </si>
  <si>
    <t>Averge - self-calculated</t>
  </si>
  <si>
    <t>Average; self calculated</t>
  </si>
  <si>
    <t>Average self-calculated</t>
  </si>
  <si>
    <t>IMF</t>
  </si>
  <si>
    <t>National Accounts, Expenditure, Gross Domestic Product, Nominal, Domestic Currency</t>
  </si>
  <si>
    <t>2020 - UK Office for National Statistics</t>
  </si>
  <si>
    <t xml:space="preserve">Switzerland Seigniorage Estimates 2010 - 2020 </t>
  </si>
  <si>
    <t>Canada Seigniorage Estimates 2010 - 2020</t>
  </si>
  <si>
    <t>Ausralia Seigniorage Estimates 2010 - 2020</t>
  </si>
  <si>
    <t>Table 8: Eurozone Seigniorage Estimates 2010 - 2020</t>
  </si>
  <si>
    <t>UK Seigniorage Estimates 2010 - 2020</t>
  </si>
  <si>
    <t>Seigniorage/GDP (3-month)</t>
  </si>
  <si>
    <t>Seigniorage/GDP (10-year)</t>
  </si>
  <si>
    <t xml:space="preserve">Euro Area </t>
  </si>
  <si>
    <t xml:space="preserve">Switzerland </t>
  </si>
  <si>
    <t>Currency in Circulation by Denomination - Share of Largest Notes, End of Year 2020</t>
  </si>
  <si>
    <t>Currency in Circulation Statistics:</t>
  </si>
  <si>
    <t>Link</t>
  </si>
  <si>
    <t xml:space="preserve">2. Bureau of International Settlements (BIS) </t>
  </si>
  <si>
    <t>1. International Monetary Fund (IMF)</t>
  </si>
  <si>
    <t>Red Book Statistics</t>
  </si>
  <si>
    <t>3. St. Louis Fed (FRED)</t>
  </si>
  <si>
    <t>4. Board of Governors of the Federal Reserve System</t>
  </si>
  <si>
    <t>5. Bank of Japan</t>
  </si>
  <si>
    <t>6. Reserve Bank of Australia</t>
  </si>
  <si>
    <t>Currency in Circulation - US</t>
  </si>
  <si>
    <t>Currency in Circulation - Japan</t>
  </si>
  <si>
    <t>Currency in Circulation - Australia</t>
  </si>
  <si>
    <t>7. Swiss National Bank</t>
  </si>
  <si>
    <t>Currency in Circulation - Switzerland</t>
  </si>
  <si>
    <t xml:space="preserve">8. European Central Bank Statistical Data Warehouse </t>
  </si>
  <si>
    <t>Currency in Circulation - EU</t>
  </si>
  <si>
    <t>9. Bank of England</t>
  </si>
  <si>
    <t>Currency in Circulation - UK</t>
  </si>
  <si>
    <t xml:space="preserve">10. Bank of Korea Economic Statistic System </t>
  </si>
  <si>
    <t>Currency in Circulation - Korea</t>
  </si>
  <si>
    <t>11. Bank of Canada</t>
  </si>
  <si>
    <t>Currency in Circulation - Canada</t>
  </si>
  <si>
    <t>Non-Cash Payment System Statistics:</t>
  </si>
  <si>
    <t>1. VISA</t>
  </si>
  <si>
    <t>Annual Filings</t>
  </si>
  <si>
    <t>2. Mastercard</t>
  </si>
  <si>
    <t>3. Paypal</t>
  </si>
  <si>
    <t>Quarterly Reports</t>
  </si>
  <si>
    <t xml:space="preserve">2019 Federal Reserve Study (FRPS) </t>
  </si>
  <si>
    <t>5. Board of Governors of the Federal Reserve System</t>
  </si>
  <si>
    <t xml:space="preserve">Past Federal Reserve Studies (FRPS) </t>
  </si>
  <si>
    <t xml:space="preserve">6. Bureau of International Settlements (BIS) </t>
  </si>
  <si>
    <t>Statistics on Payment and Settlement Systems</t>
  </si>
  <si>
    <t xml:space="preserve">7. Bureau of International Settlements (BIS) </t>
  </si>
  <si>
    <t xml:space="preserve">8. Federal Reserve Bank of Atlanta </t>
  </si>
  <si>
    <t xml:space="preserve">2019 Diary of Consumer Choice </t>
  </si>
  <si>
    <t>9. St. Louis Fed (FRED)</t>
  </si>
  <si>
    <t xml:space="preserve">U.S. Personal Consumption Expenditures </t>
  </si>
  <si>
    <t>GDP:</t>
  </si>
  <si>
    <t>1. Interntional Monetary Fund (IMF)</t>
  </si>
  <si>
    <t>GDP (Current LCU)</t>
  </si>
  <si>
    <t>Interest Rates:</t>
  </si>
  <si>
    <t>Monetary-Policy Related Interest Rate, Treasury Bill Rate, Government Bond Rate, Deposit Rate</t>
  </si>
  <si>
    <t>2. St. Louis Fed (FRED)</t>
  </si>
  <si>
    <t>10-Year Government Bond Rates: Australia, Canada, Euro Area, Japan, Switzerland, UK, US</t>
  </si>
  <si>
    <t>4. St. Louis Fed (FRED)</t>
  </si>
  <si>
    <t>5. Reserve Bank of Australia</t>
  </si>
  <si>
    <t>Treasury Bill Rates</t>
  </si>
  <si>
    <t>3-Month Treasury Bill Rates - US</t>
  </si>
  <si>
    <t>3-Month Treasury Bill Rates</t>
  </si>
  <si>
    <t xml:space="preserve">6. European Central Bank Statistical Data Warehouse </t>
  </si>
  <si>
    <t>Euro Area 3-Month Yield Curve</t>
  </si>
  <si>
    <t>7. Bank of Canada</t>
  </si>
  <si>
    <t>8. Investing.com</t>
  </si>
  <si>
    <t>9. Investing.com</t>
  </si>
  <si>
    <t>Treasury Bill Rates - Japan</t>
  </si>
  <si>
    <t>Treasury Bill Rates - Switzerland</t>
  </si>
  <si>
    <t>10. Investing.com</t>
  </si>
  <si>
    <t>Treasury Bill Rates - UK</t>
  </si>
  <si>
    <t>Tax/GDP Ratio:</t>
  </si>
  <si>
    <t xml:space="preserve">2. World Bank National Accounts Data </t>
  </si>
  <si>
    <t xml:space="preserve">1. World Bank National Accounts Data </t>
  </si>
  <si>
    <t xml:space="preserve">Tax Revenue (% of GDP) </t>
  </si>
  <si>
    <t>Data Last Updated:</t>
  </si>
  <si>
    <t>3. UK Office for National Statistics</t>
  </si>
  <si>
    <t>UK 2020 GDP</t>
  </si>
  <si>
    <t>4. Interntional Monetary Fund (IMF)</t>
  </si>
  <si>
    <t>World Economic Outlook Database</t>
  </si>
  <si>
    <t>Date updated: 2021/06/10</t>
  </si>
  <si>
    <t>Statistics of Singapore</t>
  </si>
  <si>
    <t>International Financial Statistics</t>
  </si>
  <si>
    <t>Hong Kong Monetary Authority</t>
  </si>
  <si>
    <t>CiC: International Monetary Fund, International Financial Statistics; Other Central Bank sources as noted</t>
  </si>
  <si>
    <t>GDP: International Monetary Fund, World Economic Outlook Database, April 2021; ECB</t>
  </si>
  <si>
    <t>Currency data as of end of year</t>
  </si>
  <si>
    <t xml:space="preserve">12. Hong Kong Monetary Authority </t>
  </si>
  <si>
    <t>13. Statistics of Singapore</t>
  </si>
  <si>
    <t>5. European Central Bank</t>
  </si>
  <si>
    <t>End of year</t>
  </si>
  <si>
    <t>MD05'MACCV1
Calendar Year, End of Year</t>
  </si>
  <si>
    <t>Data Appendix to Kenneth Rogoff and Jessica Scazzero (2021) “Covid Cash.” Cato Journal, Vol. 41, No. 3 (Fall)</t>
  </si>
  <si>
    <t>For questions, please contact Jessica Scazzero jessica.scazzero@gmail.com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</si>
</sst>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*."/>
    <numFmt numFmtId="165" formatCode="0.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[$€-2]\ #,##0;[Red]\-[$€-2]\ #,##0"/>
    <numFmt numFmtId="170" formatCode="0.000"/>
    <numFmt numFmtId="171" formatCode="&quot;$&quot;#,##0"/>
    <numFmt numFmtId="172" formatCode="0.0000000"/>
  </numFmts>
  <fonts count="4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9.5"/>
      <color rgb="FF000000"/>
      <name val="Times New Roman"/>
      <family val="1"/>
    </font>
    <font>
      <b/>
      <sz val="9.5"/>
      <color theme="0"/>
      <name val="Times New Roman"/>
      <family val="1"/>
    </font>
    <font>
      <b/>
      <u/>
      <sz val="9.5"/>
      <color rgb="FF000000"/>
      <name val="Times New Roman"/>
      <family val="1"/>
    </font>
    <font>
      <b/>
      <sz val="9.5"/>
      <color rgb="FF000000"/>
      <name val="Times New Roman"/>
      <family val="1"/>
    </font>
    <font>
      <sz val="9.5"/>
      <color theme="1"/>
      <name val="Times New Roman"/>
      <family val="1"/>
    </font>
    <font>
      <b/>
      <sz val="9.5"/>
      <color theme="1"/>
      <name val="Times New Roman"/>
      <family val="1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333333"/>
      <name val="Arial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rgb="FF333333"/>
      <name val="Calibri"/>
      <family val="2"/>
    </font>
    <font>
      <sz val="12"/>
      <color rgb="FF333333"/>
      <name val="Calibri"/>
      <family val="2"/>
      <scheme val="minor"/>
    </font>
    <font>
      <sz val="10"/>
      <color theme="1"/>
      <name val="Calibri (Body)"/>
    </font>
    <font>
      <b/>
      <sz val="10"/>
      <color theme="1"/>
      <name val="Calibri (Body)"/>
    </font>
    <font>
      <b/>
      <sz val="14"/>
      <color theme="1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u/>
      <sz val="10"/>
      <color rgb="FF0070C0"/>
      <name val="Calibri"/>
      <family val="2"/>
      <scheme val="minor"/>
    </font>
    <font>
      <sz val="10"/>
      <color rgb="FF0070C0"/>
      <name val="Calibri (Body)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B5C8E9"/>
        <bgColor indexed="64"/>
      </patternFill>
    </fill>
    <fill>
      <patternFill patternType="solid">
        <fgColor rgb="FF002060"/>
        <bgColor theme="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9" fillId="0" borderId="4">
      <alignment horizontal="right" indent="1"/>
    </xf>
    <xf numFmtId="164" fontId="10" fillId="0" borderId="10">
      <alignment horizontal="left" indent="1"/>
    </xf>
  </cellStyleXfs>
  <cellXfs count="401">
    <xf numFmtId="0" fontId="0" fillId="0" borderId="0" xfId="0"/>
    <xf numFmtId="9" fontId="0" fillId="0" borderId="0" xfId="3" applyFont="1"/>
    <xf numFmtId="10" fontId="0" fillId="0" borderId="0" xfId="3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" xfId="0" applyFont="1" applyFill="1" applyBorder="1"/>
    <xf numFmtId="10" fontId="0" fillId="2" borderId="2" xfId="0" applyNumberFormat="1" applyFont="1" applyFill="1" applyBorder="1" applyAlignment="1">
      <alignment horizontal="center" vertical="center"/>
    </xf>
    <xf numFmtId="17" fontId="0" fillId="2" borderId="2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1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5" fillId="0" borderId="0" xfId="4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7" fillId="0" borderId="0" xfId="5" applyFont="1" applyBorder="1" applyAlignment="1"/>
    <xf numFmtId="0" fontId="7" fillId="0" borderId="0" xfId="5" applyFont="1" applyFill="1" applyBorder="1" applyAlignment="1"/>
    <xf numFmtId="0" fontId="8" fillId="0" borderId="0" xfId="5" applyFont="1" applyFill="1" applyBorder="1" applyAlignment="1"/>
    <xf numFmtId="0" fontId="8" fillId="0" borderId="0" xfId="5" applyFont="1" applyBorder="1" applyAlignment="1"/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/>
    </xf>
    <xf numFmtId="0" fontId="7" fillId="0" borderId="8" xfId="6" applyFont="1" applyBorder="1" applyAlignment="1">
      <alignment horizontal="center" vertical="center"/>
    </xf>
    <xf numFmtId="0" fontId="6" fillId="0" borderId="0" xfId="5" applyBorder="1"/>
    <xf numFmtId="0" fontId="6" fillId="0" borderId="0" xfId="5" applyBorder="1" applyAlignment="1">
      <alignment horizontal="center"/>
    </xf>
    <xf numFmtId="0" fontId="6" fillId="0" borderId="9" xfId="5" applyBorder="1" applyAlignment="1">
      <alignment horizontal="center"/>
    </xf>
    <xf numFmtId="0" fontId="7" fillId="0" borderId="0" xfId="7" applyNumberFormat="1" applyFont="1" applyBorder="1" applyAlignment="1">
      <alignment horizontal="left"/>
    </xf>
    <xf numFmtId="165" fontId="7" fillId="0" borderId="0" xfId="5" applyNumberFormat="1" applyFont="1" applyAlignment="1">
      <alignment horizontal="center"/>
    </xf>
    <xf numFmtId="165" fontId="7" fillId="0" borderId="0" xfId="5" applyNumberFormat="1" applyFont="1" applyBorder="1" applyAlignment="1">
      <alignment horizontal="center"/>
    </xf>
    <xf numFmtId="1" fontId="7" fillId="0" borderId="9" xfId="5" applyNumberFormat="1" applyFont="1" applyBorder="1" applyAlignment="1">
      <alignment horizontal="center"/>
    </xf>
    <xf numFmtId="1" fontId="7" fillId="0" borderId="0" xfId="5" applyNumberFormat="1" applyFont="1" applyBorder="1" applyAlignment="1">
      <alignment horizontal="center"/>
    </xf>
    <xf numFmtId="0" fontId="7" fillId="0" borderId="0" xfId="7" applyNumberFormat="1" applyFont="1" applyBorder="1" applyAlignment="1">
      <alignment horizontal="left" indent="1"/>
    </xf>
    <xf numFmtId="164" fontId="8" fillId="0" borderId="0" xfId="7" applyFont="1" applyBorder="1" applyAlignment="1">
      <alignment horizontal="left" indent="2"/>
    </xf>
    <xf numFmtId="165" fontId="8" fillId="0" borderId="0" xfId="5" applyNumberFormat="1" applyFont="1" applyAlignment="1">
      <alignment horizontal="center"/>
    </xf>
    <xf numFmtId="165" fontId="8" fillId="0" borderId="0" xfId="5" applyNumberFormat="1" applyFont="1" applyBorder="1" applyAlignment="1">
      <alignment horizontal="center"/>
    </xf>
    <xf numFmtId="1" fontId="8" fillId="0" borderId="9" xfId="5" applyNumberFormat="1" applyFont="1" applyBorder="1" applyAlignment="1">
      <alignment horizontal="center"/>
    </xf>
    <xf numFmtId="1" fontId="8" fillId="0" borderId="0" xfId="5" applyNumberFormat="1" applyFont="1" applyBorder="1" applyAlignment="1">
      <alignment horizontal="center"/>
    </xf>
    <xf numFmtId="1" fontId="7" fillId="0" borderId="0" xfId="5" applyNumberFormat="1" applyFont="1" applyFill="1" applyBorder="1" applyAlignment="1">
      <alignment horizontal="center"/>
    </xf>
    <xf numFmtId="164" fontId="8" fillId="0" borderId="7" xfId="7" applyFont="1" applyBorder="1" applyAlignment="1">
      <alignment horizontal="left" indent="2"/>
    </xf>
    <xf numFmtId="164" fontId="8" fillId="0" borderId="7" xfId="7" applyFont="1" applyBorder="1" applyAlignment="1">
      <alignment horizontal="center"/>
    </xf>
    <xf numFmtId="165" fontId="8" fillId="0" borderId="7" xfId="5" applyNumberFormat="1" applyFont="1" applyBorder="1" applyAlignment="1">
      <alignment horizontal="center"/>
    </xf>
    <xf numFmtId="0" fontId="7" fillId="0" borderId="7" xfId="7" applyNumberFormat="1" applyFont="1" applyBorder="1" applyAlignment="1">
      <alignment horizontal="left" vertical="center" indent="1"/>
    </xf>
    <xf numFmtId="0" fontId="7" fillId="0" borderId="7" xfId="7" applyNumberFormat="1" applyFont="1" applyBorder="1" applyAlignment="1">
      <alignment horizontal="center" vertical="center"/>
    </xf>
    <xf numFmtId="164" fontId="8" fillId="0" borderId="11" xfId="7" applyFont="1" applyBorder="1" applyAlignment="1">
      <alignment horizontal="center"/>
    </xf>
    <xf numFmtId="165" fontId="8" fillId="0" borderId="12" xfId="5" applyNumberFormat="1" applyFont="1" applyBorder="1" applyAlignment="1">
      <alignment horizontal="center"/>
    </xf>
    <xf numFmtId="164" fontId="8" fillId="0" borderId="0" xfId="7" applyFont="1" applyBorder="1" applyAlignment="1">
      <alignment horizontal="center"/>
    </xf>
    <xf numFmtId="164" fontId="8" fillId="0" borderId="9" xfId="7" applyFont="1" applyBorder="1" applyAlignment="1">
      <alignment horizontal="center"/>
    </xf>
    <xf numFmtId="0" fontId="7" fillId="0" borderId="0" xfId="7" applyNumberFormat="1" applyFont="1" applyBorder="1" applyAlignment="1">
      <alignment horizontal="center"/>
    </xf>
    <xf numFmtId="0" fontId="7" fillId="0" borderId="9" xfId="7" applyNumberFormat="1" applyFont="1" applyBorder="1" applyAlignment="1">
      <alignment horizontal="center"/>
    </xf>
    <xf numFmtId="165" fontId="7" fillId="0" borderId="9" xfId="5" applyNumberFormat="1" applyFont="1" applyBorder="1" applyAlignment="1">
      <alignment horizontal="center"/>
    </xf>
    <xf numFmtId="165" fontId="8" fillId="0" borderId="9" xfId="5" applyNumberFormat="1" applyFont="1" applyBorder="1" applyAlignment="1">
      <alignment horizontal="center"/>
    </xf>
    <xf numFmtId="165" fontId="7" fillId="0" borderId="0" xfId="5" applyNumberFormat="1" applyFont="1" applyFill="1" applyAlignment="1">
      <alignment horizontal="center"/>
    </xf>
    <xf numFmtId="165" fontId="7" fillId="0" borderId="9" xfId="5" applyNumberFormat="1" applyFont="1" applyFill="1" applyBorder="1" applyAlignment="1">
      <alignment horizontal="center"/>
    </xf>
    <xf numFmtId="165" fontId="7" fillId="0" borderId="0" xfId="5" applyNumberFormat="1" applyFont="1" applyFill="1" applyBorder="1" applyAlignment="1">
      <alignment horizontal="center"/>
    </xf>
    <xf numFmtId="0" fontId="6" fillId="0" borderId="7" xfId="5" applyBorder="1"/>
    <xf numFmtId="0" fontId="6" fillId="0" borderId="0" xfId="5"/>
    <xf numFmtId="0" fontId="4" fillId="0" borderId="0" xfId="0" applyFont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6" xfId="0" applyBorder="1"/>
    <xf numFmtId="3" fontId="0" fillId="0" borderId="0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3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7" xfId="1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25" xfId="1" applyNumberFormat="1" applyFont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44" fontId="4" fillId="0" borderId="19" xfId="2" applyFont="1" applyBorder="1" applyAlignment="1">
      <alignment horizontal="center"/>
    </xf>
    <xf numFmtId="44" fontId="4" fillId="0" borderId="20" xfId="2" applyFont="1" applyBorder="1" applyAlignment="1">
      <alignment horizontal="center"/>
    </xf>
    <xf numFmtId="166" fontId="4" fillId="0" borderId="19" xfId="2" applyNumberFormat="1" applyFont="1" applyBorder="1" applyAlignment="1">
      <alignment horizontal="center"/>
    </xf>
    <xf numFmtId="1" fontId="0" fillId="0" borderId="0" xfId="1" applyNumberFormat="1" applyFont="1" applyBorder="1" applyAlignment="1">
      <alignment horizontal="center"/>
    </xf>
    <xf numFmtId="1" fontId="0" fillId="0" borderId="17" xfId="1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1" applyNumberFormat="1" applyFont="1" applyBorder="1" applyAlignment="1">
      <alignment horizontal="center" vertical="center"/>
    </xf>
    <xf numFmtId="0" fontId="12" fillId="3" borderId="0" xfId="0" applyFont="1" applyFill="1" applyBorder="1"/>
    <xf numFmtId="0" fontId="13" fillId="3" borderId="28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15" fillId="3" borderId="9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0" borderId="19" xfId="0" applyFont="1" applyBorder="1"/>
    <xf numFmtId="167" fontId="12" fillId="0" borderId="29" xfId="0" applyNumberFormat="1" applyFont="1" applyBorder="1" applyAlignment="1">
      <alignment horizontal="center" vertical="center"/>
    </xf>
    <xf numFmtId="167" fontId="12" fillId="0" borderId="19" xfId="0" applyNumberFormat="1" applyFont="1" applyBorder="1" applyAlignment="1">
      <alignment horizontal="center" vertical="center"/>
    </xf>
    <xf numFmtId="0" fontId="12" fillId="0" borderId="19" xfId="0" applyFont="1" applyBorder="1"/>
    <xf numFmtId="0" fontId="12" fillId="0" borderId="0" xfId="0" applyFont="1" applyBorder="1"/>
    <xf numFmtId="0" fontId="12" fillId="0" borderId="9" xfId="0" applyFont="1" applyBorder="1" applyAlignment="1">
      <alignment horizontal="center"/>
    </xf>
    <xf numFmtId="9" fontId="15" fillId="0" borderId="0" xfId="0" applyNumberFormat="1" applyFont="1" applyBorder="1" applyAlignment="1">
      <alignment horizontal="center" vertical="center"/>
    </xf>
    <xf numFmtId="9" fontId="15" fillId="0" borderId="0" xfId="0" applyNumberFormat="1" applyFont="1" applyBorder="1" applyAlignment="1">
      <alignment horizontal="center"/>
    </xf>
    <xf numFmtId="9" fontId="12" fillId="0" borderId="0" xfId="0" applyNumberFormat="1" applyFont="1" applyBorder="1"/>
    <xf numFmtId="0" fontId="16" fillId="0" borderId="0" xfId="0" applyFont="1"/>
    <xf numFmtId="10" fontId="15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10" fontId="15" fillId="0" borderId="0" xfId="0" applyNumberFormat="1" applyFont="1" applyBorder="1"/>
    <xf numFmtId="0" fontId="17" fillId="0" borderId="19" xfId="0" applyFont="1" applyBorder="1"/>
    <xf numFmtId="166" fontId="16" fillId="0" borderId="29" xfId="0" applyNumberFormat="1" applyFont="1" applyBorder="1" applyAlignment="1">
      <alignment horizontal="center"/>
    </xf>
    <xf numFmtId="166" fontId="16" fillId="0" borderId="19" xfId="0" applyNumberFormat="1" applyFont="1" applyBorder="1" applyAlignment="1">
      <alignment horizontal="center"/>
    </xf>
    <xf numFmtId="10" fontId="15" fillId="0" borderId="19" xfId="0" applyNumberFormat="1" applyFont="1" applyBorder="1"/>
    <xf numFmtId="10" fontId="17" fillId="0" borderId="0" xfId="3" applyNumberFormat="1" applyFont="1" applyBorder="1"/>
    <xf numFmtId="0" fontId="12" fillId="0" borderId="29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6" fillId="0" borderId="19" xfId="0" applyFont="1" applyBorder="1"/>
    <xf numFmtId="0" fontId="16" fillId="0" borderId="0" xfId="0" applyFont="1" applyBorder="1"/>
    <xf numFmtId="0" fontId="16" fillId="0" borderId="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19" xfId="0" applyFont="1" applyFill="1" applyBorder="1"/>
    <xf numFmtId="0" fontId="0" fillId="0" borderId="17" xfId="0" applyBorder="1"/>
    <xf numFmtId="0" fontId="0" fillId="0" borderId="20" xfId="0" applyBorder="1"/>
    <xf numFmtId="0" fontId="19" fillId="0" borderId="18" xfId="0" applyFont="1" applyBorder="1"/>
    <xf numFmtId="44" fontId="18" fillId="0" borderId="29" xfId="0" applyNumberFormat="1" applyFont="1" applyBorder="1" applyAlignment="1">
      <alignment horizontal="center"/>
    </xf>
    <xf numFmtId="44" fontId="18" fillId="0" borderId="19" xfId="0" applyNumberFormat="1" applyFont="1" applyBorder="1" applyAlignment="1">
      <alignment horizontal="center" vertical="center"/>
    </xf>
    <xf numFmtId="44" fontId="18" fillId="0" borderId="19" xfId="0" applyNumberFormat="1" applyFont="1" applyBorder="1" applyAlignment="1">
      <alignment horizontal="center"/>
    </xf>
    <xf numFmtId="0" fontId="18" fillId="0" borderId="20" xfId="0" applyFont="1" applyBorder="1"/>
    <xf numFmtId="0" fontId="18" fillId="0" borderId="16" xfId="0" applyFont="1" applyBorder="1"/>
    <xf numFmtId="0" fontId="18" fillId="0" borderId="9" xfId="0" applyFont="1" applyBorder="1" applyAlignment="1">
      <alignment horizontal="center"/>
    </xf>
    <xf numFmtId="9" fontId="19" fillId="0" borderId="0" xfId="0" applyNumberFormat="1" applyFont="1" applyBorder="1" applyAlignment="1">
      <alignment horizontal="center" vertical="center"/>
    </xf>
    <xf numFmtId="9" fontId="19" fillId="0" borderId="0" xfId="0" applyNumberFormat="1" applyFont="1" applyBorder="1" applyAlignment="1">
      <alignment horizontal="center"/>
    </xf>
    <xf numFmtId="9" fontId="20" fillId="0" borderId="17" xfId="0" applyNumberFormat="1" applyFont="1" applyBorder="1"/>
    <xf numFmtId="0" fontId="4" fillId="0" borderId="18" xfId="0" applyFont="1" applyBorder="1"/>
    <xf numFmtId="0" fontId="0" fillId="0" borderId="29" xfId="0" applyBorder="1" applyAlignment="1">
      <alignment horizontal="center"/>
    </xf>
    <xf numFmtId="10" fontId="19" fillId="0" borderId="20" xfId="0" applyNumberFormat="1" applyFont="1" applyBorder="1"/>
    <xf numFmtId="0" fontId="22" fillId="0" borderId="0" xfId="0" applyFont="1" applyBorder="1"/>
    <xf numFmtId="0" fontId="21" fillId="0" borderId="0" xfId="0" applyFont="1" applyBorder="1"/>
    <xf numFmtId="0" fontId="21" fillId="0" borderId="17" xfId="0" applyFont="1" applyBorder="1"/>
    <xf numFmtId="0" fontId="23" fillId="0" borderId="16" xfId="0" applyFont="1" applyBorder="1" applyAlignment="1">
      <alignment horizontal="left" vertical="top"/>
    </xf>
    <xf numFmtId="0" fontId="0" fillId="0" borderId="0" xfId="0" applyBorder="1"/>
    <xf numFmtId="0" fontId="23" fillId="0" borderId="0" xfId="0" applyFont="1" applyBorder="1"/>
    <xf numFmtId="0" fontId="23" fillId="0" borderId="17" xfId="0" applyFont="1" applyBorder="1"/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1" fontId="0" fillId="0" borderId="19" xfId="0" applyNumberFormat="1" applyBorder="1"/>
    <xf numFmtId="1" fontId="0" fillId="0" borderId="20" xfId="0" applyNumberFormat="1" applyBorder="1"/>
    <xf numFmtId="0" fontId="0" fillId="0" borderId="24" xfId="0" applyBorder="1"/>
    <xf numFmtId="0" fontId="0" fillId="0" borderId="7" xfId="0" applyBorder="1"/>
    <xf numFmtId="0" fontId="23" fillId="0" borderId="7" xfId="0" applyFont="1" applyBorder="1"/>
    <xf numFmtId="0" fontId="23" fillId="0" borderId="25" xfId="0" applyFont="1" applyBorder="1"/>
    <xf numFmtId="0" fontId="22" fillId="0" borderId="18" xfId="0" applyFont="1" applyBorder="1"/>
    <xf numFmtId="1" fontId="22" fillId="0" borderId="19" xfId="0" applyNumberFormat="1" applyFont="1" applyBorder="1"/>
    <xf numFmtId="1" fontId="22" fillId="0" borderId="20" xfId="0" applyNumberFormat="1" applyFont="1" applyBorder="1"/>
    <xf numFmtId="0" fontId="0" fillId="0" borderId="0" xfId="0" applyFill="1" applyBorder="1"/>
    <xf numFmtId="0" fontId="0" fillId="0" borderId="17" xfId="0" applyFill="1" applyBorder="1"/>
    <xf numFmtId="10" fontId="22" fillId="0" borderId="0" xfId="3" applyNumberFormat="1" applyFont="1" applyFill="1" applyBorder="1"/>
    <xf numFmtId="10" fontId="22" fillId="0" borderId="17" xfId="3" applyNumberFormat="1" applyFont="1" applyFill="1" applyBorder="1"/>
    <xf numFmtId="10" fontId="22" fillId="0" borderId="0" xfId="3" applyNumberFormat="1" applyFont="1" applyBorder="1"/>
    <xf numFmtId="10" fontId="22" fillId="0" borderId="17" xfId="3" applyNumberFormat="1" applyFont="1" applyBorder="1"/>
    <xf numFmtId="10" fontId="0" fillId="0" borderId="0" xfId="3" applyNumberFormat="1" applyFont="1" applyBorder="1"/>
    <xf numFmtId="10" fontId="0" fillId="0" borderId="17" xfId="3" applyNumberFormat="1" applyFont="1" applyBorder="1"/>
    <xf numFmtId="10" fontId="0" fillId="0" borderId="19" xfId="3" applyNumberFormat="1" applyFont="1" applyBorder="1"/>
    <xf numFmtId="10" fontId="0" fillId="0" borderId="20" xfId="3" applyNumberFormat="1" applyFont="1" applyBorder="1"/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2" fontId="0" fillId="0" borderId="17" xfId="0" applyNumberFormat="1" applyFont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2" fontId="24" fillId="0" borderId="19" xfId="0" applyNumberFormat="1" applyFont="1" applyBorder="1" applyAlignment="1">
      <alignment horizontal="center"/>
    </xf>
    <xf numFmtId="0" fontId="6" fillId="5" borderId="33" xfId="0" applyFont="1" applyFill="1" applyBorder="1"/>
    <xf numFmtId="0" fontId="6" fillId="4" borderId="30" xfId="0" applyFont="1" applyFill="1" applyBorder="1"/>
    <xf numFmtId="0" fontId="25" fillId="4" borderId="7" xfId="0" applyFont="1" applyFill="1" applyBorder="1" applyAlignment="1">
      <alignment horizontal="center"/>
    </xf>
    <xf numFmtId="0" fontId="25" fillId="4" borderId="25" xfId="0" applyFont="1" applyFill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0" fontId="0" fillId="4" borderId="34" xfId="0" applyFill="1" applyBorder="1"/>
    <xf numFmtId="0" fontId="4" fillId="0" borderId="31" xfId="0" applyFont="1" applyBorder="1"/>
    <xf numFmtId="0" fontId="27" fillId="0" borderId="37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18" fillId="0" borderId="0" xfId="0" applyFont="1"/>
    <xf numFmtId="1" fontId="28" fillId="0" borderId="31" xfId="0" applyNumberFormat="1" applyFont="1" applyBorder="1" applyAlignment="1">
      <alignment horizontal="center" vertical="center"/>
    </xf>
    <xf numFmtId="10" fontId="30" fillId="0" borderId="17" xfId="0" applyNumberFormat="1" applyFont="1" applyBorder="1" applyAlignment="1">
      <alignment horizontal="center" vertical="center"/>
    </xf>
    <xf numFmtId="1" fontId="28" fillId="0" borderId="32" xfId="0" applyNumberFormat="1" applyFont="1" applyBorder="1" applyAlignment="1">
      <alignment horizontal="center" vertical="center"/>
    </xf>
    <xf numFmtId="166" fontId="18" fillId="0" borderId="19" xfId="0" applyNumberFormat="1" applyFont="1" applyBorder="1" applyAlignment="1">
      <alignment horizontal="center" vertical="center"/>
    </xf>
    <xf numFmtId="10" fontId="18" fillId="0" borderId="19" xfId="0" applyNumberFormat="1" applyFont="1" applyBorder="1" applyAlignment="1">
      <alignment horizontal="center"/>
    </xf>
    <xf numFmtId="10" fontId="0" fillId="0" borderId="19" xfId="0" applyNumberFormat="1" applyBorder="1" applyAlignment="1">
      <alignment horizontal="center" vertical="center"/>
    </xf>
    <xf numFmtId="10" fontId="30" fillId="0" borderId="19" xfId="0" applyNumberFormat="1" applyFont="1" applyBorder="1" applyAlignment="1">
      <alignment horizontal="center" vertical="center"/>
    </xf>
    <xf numFmtId="10" fontId="30" fillId="0" borderId="2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18" fillId="0" borderId="0" xfId="0" applyFont="1" applyAlignment="1">
      <alignment wrapText="1"/>
    </xf>
    <xf numFmtId="0" fontId="28" fillId="0" borderId="0" xfId="0" applyFont="1"/>
    <xf numFmtId="0" fontId="18" fillId="0" borderId="0" xfId="0" applyFont="1" applyAlignment="1">
      <alignment horizontal="center" vertical="center" wrapText="1"/>
    </xf>
    <xf numFmtId="0" fontId="0" fillId="0" borderId="12" xfId="0" applyFont="1" applyBorder="1"/>
    <xf numFmtId="1" fontId="4" fillId="0" borderId="31" xfId="0" applyNumberFormat="1" applyFont="1" applyBorder="1" applyAlignment="1">
      <alignment horizontal="center" vertical="center"/>
    </xf>
    <xf numFmtId="166" fontId="0" fillId="0" borderId="0" xfId="1" applyNumberFormat="1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10" fontId="0" fillId="0" borderId="0" xfId="3" applyNumberFormat="1" applyFont="1" applyAlignment="1">
      <alignment horizontal="center"/>
    </xf>
    <xf numFmtId="166" fontId="32" fillId="0" borderId="0" xfId="0" applyNumberFormat="1" applyFont="1" applyBorder="1" applyAlignment="1">
      <alignment horizontal="center" vertical="center"/>
    </xf>
    <xf numFmtId="1" fontId="4" fillId="0" borderId="32" xfId="0" applyNumberFormat="1" applyFont="1" applyBorder="1" applyAlignment="1">
      <alignment horizontal="center" vertical="center"/>
    </xf>
    <xf numFmtId="166" fontId="0" fillId="0" borderId="19" xfId="1" applyNumberFormat="1" applyFont="1" applyBorder="1" applyAlignment="1">
      <alignment horizontal="center" vertical="center"/>
    </xf>
    <xf numFmtId="166" fontId="32" fillId="0" borderId="19" xfId="0" applyNumberFormat="1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8" fontId="32" fillId="0" borderId="0" xfId="0" applyNumberFormat="1" applyFont="1" applyBorder="1" applyAlignment="1">
      <alignment horizontal="center" vertical="center"/>
    </xf>
    <xf numFmtId="8" fontId="32" fillId="0" borderId="19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/>
    </xf>
    <xf numFmtId="0" fontId="0" fillId="4" borderId="12" xfId="0" applyFont="1" applyFill="1" applyBorder="1"/>
    <xf numFmtId="0" fontId="0" fillId="4" borderId="36" xfId="0" applyFont="1" applyFill="1" applyBorder="1"/>
    <xf numFmtId="10" fontId="0" fillId="0" borderId="19" xfId="3" applyNumberFormat="1" applyFont="1" applyBorder="1" applyAlignment="1">
      <alignment horizontal="center"/>
    </xf>
    <xf numFmtId="43" fontId="0" fillId="0" borderId="0" xfId="1" applyFont="1"/>
    <xf numFmtId="0" fontId="0" fillId="4" borderId="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168" fontId="0" fillId="0" borderId="0" xfId="1" applyNumberFormat="1" applyFont="1"/>
    <xf numFmtId="3" fontId="0" fillId="0" borderId="0" xfId="0" applyNumberFormat="1"/>
    <xf numFmtId="6" fontId="0" fillId="0" borderId="0" xfId="0" applyNumberFormat="1"/>
    <xf numFmtId="10" fontId="6" fillId="0" borderId="0" xfId="3" applyNumberFormat="1" applyFont="1" applyFill="1" applyBorder="1" applyAlignment="1">
      <alignment horizontal="center"/>
    </xf>
    <xf numFmtId="1" fontId="0" fillId="0" borderId="0" xfId="0" applyNumberFormat="1"/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6" fontId="0" fillId="0" borderId="7" xfId="0" applyNumberForma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7" xfId="0" applyFont="1" applyFill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4" fontId="35" fillId="0" borderId="0" xfId="2" applyFont="1" applyFill="1" applyBorder="1" applyAlignment="1" applyProtection="1">
      <alignment horizontal="center"/>
    </xf>
    <xf numFmtId="169" fontId="0" fillId="0" borderId="7" xfId="0" applyNumberFormat="1" applyBorder="1" applyAlignment="1">
      <alignment horizontal="center"/>
    </xf>
    <xf numFmtId="166" fontId="0" fillId="0" borderId="0" xfId="0" applyNumberFormat="1"/>
    <xf numFmtId="169" fontId="0" fillId="0" borderId="0" xfId="0" applyNumberFormat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166" fontId="0" fillId="0" borderId="7" xfId="0" applyNumberFormat="1" applyBorder="1" applyAlignment="1">
      <alignment horizontal="center"/>
    </xf>
    <xf numFmtId="0" fontId="0" fillId="0" borderId="19" xfId="0" applyBorder="1"/>
    <xf numFmtId="10" fontId="0" fillId="0" borderId="19" xfId="0" applyNumberFormat="1" applyFill="1" applyBorder="1" applyAlignment="1">
      <alignment horizontal="center" vertical="center"/>
    </xf>
    <xf numFmtId="0" fontId="0" fillId="0" borderId="0" xfId="0" applyFill="1"/>
    <xf numFmtId="0" fontId="1" fillId="0" borderId="0" xfId="4" applyFont="1" applyAlignment="1">
      <alignment wrapText="1"/>
    </xf>
    <xf numFmtId="166" fontId="30" fillId="0" borderId="19" xfId="2" applyNumberFormat="1" applyFont="1" applyBorder="1" applyAlignment="1">
      <alignment horizontal="center" vertical="center"/>
    </xf>
    <xf numFmtId="166" fontId="30" fillId="0" borderId="0" xfId="0" applyNumberFormat="1" applyFont="1" applyBorder="1" applyAlignment="1">
      <alignment horizontal="center" vertical="center"/>
    </xf>
    <xf numFmtId="166" fontId="18" fillId="0" borderId="0" xfId="0" applyNumberFormat="1" applyFont="1" applyBorder="1" applyAlignment="1">
      <alignment horizontal="center" vertical="center"/>
    </xf>
    <xf numFmtId="10" fontId="18" fillId="0" borderId="0" xfId="0" applyNumberFormat="1" applyFont="1" applyBorder="1" applyAlignment="1">
      <alignment horizontal="center"/>
    </xf>
    <xf numFmtId="166" fontId="30" fillId="0" borderId="0" xfId="2" applyNumberFormat="1" applyFont="1" applyBorder="1" applyAlignment="1">
      <alignment horizontal="center" vertical="center"/>
    </xf>
    <xf numFmtId="43" fontId="18" fillId="0" borderId="0" xfId="0" applyNumberFormat="1" applyFont="1" applyBorder="1"/>
    <xf numFmtId="10" fontId="30" fillId="0" borderId="0" xfId="0" applyNumberFormat="1" applyFont="1" applyBorder="1" applyAlignment="1">
      <alignment horizontal="center" vertical="center"/>
    </xf>
    <xf numFmtId="166" fontId="30" fillId="0" borderId="19" xfId="0" applyNumberFormat="1" applyFont="1" applyBorder="1" applyAlignment="1">
      <alignment horizontal="center" vertical="center"/>
    </xf>
    <xf numFmtId="43" fontId="18" fillId="0" borderId="19" xfId="0" applyNumberFormat="1" applyFont="1" applyBorder="1"/>
    <xf numFmtId="0" fontId="18" fillId="0" borderId="30" xfId="0" applyFont="1" applyFill="1" applyBorder="1"/>
    <xf numFmtId="0" fontId="18" fillId="0" borderId="7" xfId="0" applyFont="1" applyFill="1" applyBorder="1" applyAlignment="1">
      <alignment horizontal="center" vertical="center"/>
    </xf>
    <xf numFmtId="0" fontId="18" fillId="0" borderId="7" xfId="0" applyFont="1" applyFill="1" applyBorder="1"/>
    <xf numFmtId="0" fontId="18" fillId="0" borderId="7" xfId="0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0" fillId="0" borderId="7" xfId="0" applyFont="1" applyBorder="1"/>
    <xf numFmtId="0" fontId="0" fillId="0" borderId="30" xfId="0" applyBorder="1"/>
    <xf numFmtId="0" fontId="0" fillId="0" borderId="7" xfId="0" applyFont="1" applyBorder="1" applyAlignment="1">
      <alignment horizontal="center" vertical="center"/>
    </xf>
    <xf numFmtId="43" fontId="0" fillId="0" borderId="19" xfId="1" applyFont="1" applyBorder="1"/>
    <xf numFmtId="43" fontId="0" fillId="0" borderId="0" xfId="1" applyFont="1" applyBorder="1"/>
    <xf numFmtId="166" fontId="0" fillId="0" borderId="29" xfId="1" applyNumberFormat="1" applyFont="1" applyBorder="1" applyAlignment="1">
      <alignment horizontal="center" vertical="center"/>
    </xf>
    <xf numFmtId="0" fontId="27" fillId="0" borderId="39" xfId="0" applyFont="1" applyBorder="1" applyAlignment="1">
      <alignment horizontal="center"/>
    </xf>
    <xf numFmtId="2" fontId="6" fillId="0" borderId="0" xfId="0" applyNumberFormat="1" applyFont="1" applyBorder="1"/>
    <xf numFmtId="2" fontId="6" fillId="0" borderId="17" xfId="0" applyNumberFormat="1" applyFont="1" applyBorder="1"/>
    <xf numFmtId="2" fontId="26" fillId="0" borderId="0" xfId="0" applyNumberFormat="1" applyFont="1" applyBorder="1"/>
    <xf numFmtId="2" fontId="6" fillId="0" borderId="19" xfId="0" applyNumberFormat="1" applyFont="1" applyBorder="1"/>
    <xf numFmtId="2" fontId="26" fillId="0" borderId="19" xfId="0" applyNumberFormat="1" applyFont="1" applyBorder="1"/>
    <xf numFmtId="2" fontId="6" fillId="0" borderId="20" xfId="0" applyNumberFormat="1" applyFont="1" applyBorder="1"/>
    <xf numFmtId="2" fontId="32" fillId="0" borderId="0" xfId="3" applyNumberFormat="1" applyFont="1" applyBorder="1" applyAlignment="1">
      <alignment horizontal="center" vertical="center"/>
    </xf>
    <xf numFmtId="2" fontId="32" fillId="0" borderId="17" xfId="3" applyNumberFormat="1" applyFont="1" applyBorder="1" applyAlignment="1">
      <alignment horizontal="center" vertical="center"/>
    </xf>
    <xf numFmtId="2" fontId="32" fillId="0" borderId="19" xfId="3" applyNumberFormat="1" applyFont="1" applyBorder="1" applyAlignment="1">
      <alignment horizontal="center" vertical="center"/>
    </xf>
    <xf numFmtId="2" fontId="32" fillId="0" borderId="20" xfId="3" applyNumberFormat="1" applyFont="1" applyBorder="1" applyAlignment="1">
      <alignment horizontal="center" vertical="center"/>
    </xf>
    <xf numFmtId="171" fontId="0" fillId="0" borderId="0" xfId="0" applyNumberFormat="1"/>
    <xf numFmtId="6" fontId="0" fillId="0" borderId="24" xfId="0" applyNumberFormat="1" applyBorder="1" applyAlignment="1">
      <alignment horizontal="center"/>
    </xf>
    <xf numFmtId="6" fontId="0" fillId="0" borderId="25" xfId="0" applyNumberFormat="1" applyBorder="1" applyAlignment="1">
      <alignment horizontal="center"/>
    </xf>
    <xf numFmtId="44" fontId="35" fillId="0" borderId="16" xfId="2" applyFont="1" applyFill="1" applyBorder="1" applyAlignment="1" applyProtection="1">
      <alignment horizontal="center"/>
    </xf>
    <xf numFmtId="44" fontId="35" fillId="0" borderId="17" xfId="2" applyFont="1" applyFill="1" applyBorder="1" applyAlignment="1" applyProtection="1">
      <alignment horizontal="center"/>
    </xf>
    <xf numFmtId="0" fontId="34" fillId="0" borderId="24" xfId="0" applyFont="1" applyBorder="1" applyAlignment="1">
      <alignment horizontal="center"/>
    </xf>
    <xf numFmtId="8" fontId="0" fillId="0" borderId="18" xfId="0" applyNumberFormat="1" applyBorder="1" applyAlignment="1">
      <alignment horizontal="center"/>
    </xf>
    <xf numFmtId="8" fontId="37" fillId="0" borderId="19" xfId="0" applyNumberFormat="1" applyFont="1" applyBorder="1"/>
    <xf numFmtId="169" fontId="0" fillId="0" borderId="24" xfId="0" applyNumberFormat="1" applyBorder="1" applyAlignment="1">
      <alignment horizontal="center"/>
    </xf>
    <xf numFmtId="169" fontId="0" fillId="0" borderId="25" xfId="0" applyNumberFormat="1" applyBorder="1" applyAlignment="1">
      <alignment horizontal="center"/>
    </xf>
    <xf numFmtId="169" fontId="0" fillId="0" borderId="16" xfId="0" applyNumberFormat="1" applyBorder="1" applyAlignment="1">
      <alignment horizontal="center"/>
    </xf>
    <xf numFmtId="169" fontId="0" fillId="0" borderId="17" xfId="0" applyNumberFormat="1" applyBorder="1" applyAlignment="1">
      <alignment horizontal="center"/>
    </xf>
    <xf numFmtId="169" fontId="0" fillId="0" borderId="18" xfId="0" applyNumberFormat="1" applyBorder="1" applyAlignment="1">
      <alignment horizontal="center"/>
    </xf>
    <xf numFmtId="169" fontId="0" fillId="0" borderId="19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166" fontId="0" fillId="0" borderId="2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4" xfId="0" applyNumberFormat="1" applyBorder="1" applyAlignment="1">
      <alignment horizontal="center"/>
    </xf>
    <xf numFmtId="0" fontId="0" fillId="0" borderId="25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4" fillId="0" borderId="16" xfId="0" applyFont="1" applyBorder="1"/>
    <xf numFmtId="0" fontId="0" fillId="0" borderId="25" xfId="0" applyBorder="1" applyAlignment="1">
      <alignment horizontal="center"/>
    </xf>
    <xf numFmtId="8" fontId="36" fillId="0" borderId="16" xfId="0" applyNumberFormat="1" applyFont="1" applyBorder="1" applyAlignment="1">
      <alignment horizontal="center"/>
    </xf>
    <xf numFmtId="8" fontId="36" fillId="0" borderId="0" xfId="0" applyNumberFormat="1" applyFont="1" applyBorder="1" applyAlignment="1">
      <alignment horizontal="center"/>
    </xf>
    <xf numFmtId="8" fontId="36" fillId="0" borderId="17" xfId="0" applyNumberFormat="1" applyFont="1" applyBorder="1" applyAlignment="1">
      <alignment horizontal="center"/>
    </xf>
    <xf numFmtId="8" fontId="33" fillId="0" borderId="19" xfId="0" applyNumberFormat="1" applyFont="1" applyBorder="1"/>
    <xf numFmtId="0" fontId="38" fillId="0" borderId="0" xfId="0" applyFont="1"/>
    <xf numFmtId="0" fontId="39" fillId="0" borderId="0" xfId="0" applyFont="1"/>
    <xf numFmtId="43" fontId="38" fillId="0" borderId="0" xfId="1" applyFont="1"/>
    <xf numFmtId="43" fontId="38" fillId="0" borderId="0" xfId="1" applyFont="1" applyFill="1"/>
    <xf numFmtId="170" fontId="38" fillId="0" borderId="0" xfId="0" applyNumberFormat="1" applyFont="1"/>
    <xf numFmtId="43" fontId="38" fillId="0" borderId="0" xfId="1" applyFont="1" applyFill="1" applyAlignment="1">
      <alignment horizontal="center"/>
    </xf>
    <xf numFmtId="43" fontId="38" fillId="0" borderId="0" xfId="1" applyNumberFormat="1" applyFont="1" applyAlignment="1">
      <alignment horizontal="right"/>
    </xf>
    <xf numFmtId="4" fontId="38" fillId="0" borderId="0" xfId="0" applyNumberFormat="1" applyFont="1"/>
    <xf numFmtId="0" fontId="39" fillId="0" borderId="0" xfId="3" applyNumberFormat="1" applyFont="1" applyAlignment="1">
      <alignment horizontal="right"/>
    </xf>
    <xf numFmtId="10" fontId="38" fillId="0" borderId="0" xfId="3" applyNumberFormat="1" applyFont="1" applyAlignment="1"/>
    <xf numFmtId="10" fontId="6" fillId="0" borderId="0" xfId="3" applyNumberFormat="1" applyFont="1" applyAlignment="1"/>
    <xf numFmtId="0" fontId="0" fillId="0" borderId="0" xfId="0" applyFont="1"/>
    <xf numFmtId="0" fontId="0" fillId="0" borderId="0" xfId="0" applyFont="1" applyFill="1"/>
    <xf numFmtId="0" fontId="0" fillId="0" borderId="7" xfId="0" applyFont="1" applyBorder="1" applyAlignment="1">
      <alignment horizontal="center"/>
    </xf>
    <xf numFmtId="0" fontId="41" fillId="0" borderId="0" xfId="4" applyFont="1"/>
    <xf numFmtId="0" fontId="40" fillId="0" borderId="0" xfId="0" applyFont="1" applyAlignment="1">
      <alignment horizontal="center"/>
    </xf>
    <xf numFmtId="0" fontId="40" fillId="0" borderId="0" xfId="0" applyFont="1" applyAlignment="1"/>
    <xf numFmtId="0" fontId="31" fillId="0" borderId="0" xfId="0" applyFont="1" applyAlignment="1"/>
    <xf numFmtId="0" fontId="41" fillId="0" borderId="0" xfId="4" applyFont="1" applyAlignment="1">
      <alignment vertical="center" wrapText="1"/>
    </xf>
    <xf numFmtId="0" fontId="41" fillId="0" borderId="0" xfId="4" applyFont="1" applyAlignment="1">
      <alignment wrapText="1"/>
    </xf>
    <xf numFmtId="15" fontId="0" fillId="0" borderId="0" xfId="0" applyNumberFormat="1" applyAlignment="1">
      <alignment horizontal="center"/>
    </xf>
    <xf numFmtId="0" fontId="41" fillId="0" borderId="0" xfId="4" applyFont="1" applyAlignment="1">
      <alignment horizontal="center"/>
    </xf>
    <xf numFmtId="0" fontId="41" fillId="0" borderId="0" xfId="4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vertical="center"/>
    </xf>
    <xf numFmtId="0" fontId="41" fillId="0" borderId="0" xfId="4" applyFont="1" applyAlignment="1">
      <alignment horizontal="center" vertical="center" wrapText="1"/>
    </xf>
    <xf numFmtId="0" fontId="41" fillId="0" borderId="0" xfId="4" applyFont="1" applyAlignment="1">
      <alignment horizontal="center" wrapText="1"/>
    </xf>
    <xf numFmtId="0" fontId="41" fillId="0" borderId="0" xfId="4" applyFont="1" applyFill="1" applyAlignment="1">
      <alignment horizontal="center" vertical="center" wrapText="1"/>
    </xf>
    <xf numFmtId="0" fontId="41" fillId="0" borderId="0" xfId="4" applyFont="1" applyFill="1" applyAlignment="1">
      <alignment horizontal="center" vertical="center"/>
    </xf>
    <xf numFmtId="43" fontId="43" fillId="0" borderId="0" xfId="0" applyNumberFormat="1" applyFont="1"/>
    <xf numFmtId="0" fontId="5" fillId="0" borderId="0" xfId="4" applyAlignment="1">
      <alignment wrapText="1"/>
    </xf>
    <xf numFmtId="0" fontId="38" fillId="0" borderId="0" xfId="0" applyFont="1" applyFill="1"/>
    <xf numFmtId="0" fontId="18" fillId="0" borderId="0" xfId="0" applyFont="1" applyFill="1" applyAlignment="1">
      <alignment horizontal="left"/>
    </xf>
    <xf numFmtId="10" fontId="0" fillId="0" borderId="0" xfId="3" applyNumberFormat="1" applyFont="1" applyAlignment="1"/>
    <xf numFmtId="0" fontId="39" fillId="0" borderId="0" xfId="0" applyFont="1" applyFill="1"/>
    <xf numFmtId="0" fontId="46" fillId="0" borderId="0" xfId="4" applyFont="1" applyAlignment="1">
      <alignment horizontal="center" vertical="center"/>
    </xf>
    <xf numFmtId="0" fontId="46" fillId="0" borderId="0" xfId="4" applyFont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0" fillId="0" borderId="0" xfId="4" applyFont="1" applyAlignment="1"/>
    <xf numFmtId="0" fontId="41" fillId="0" borderId="0" xfId="4" applyFont="1" applyAlignment="1"/>
    <xf numFmtId="43" fontId="38" fillId="9" borderId="0" xfId="1" applyFont="1" applyFill="1" applyAlignment="1">
      <alignment horizontal="center"/>
    </xf>
    <xf numFmtId="0" fontId="38" fillId="0" borderId="0" xfId="0" applyFont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 vertical="center"/>
    </xf>
    <xf numFmtId="2" fontId="0" fillId="0" borderId="0" xfId="0" applyNumberFormat="1"/>
    <xf numFmtId="172" fontId="0" fillId="0" borderId="0" xfId="0" applyNumberFormat="1"/>
    <xf numFmtId="0" fontId="4" fillId="0" borderId="40" xfId="0" applyFont="1" applyBorder="1"/>
    <xf numFmtId="2" fontId="3" fillId="0" borderId="0" xfId="0" applyNumberFormat="1" applyFont="1"/>
    <xf numFmtId="0" fontId="41" fillId="0" borderId="0" xfId="4" applyFont="1" applyAlignment="1">
      <alignment horizontal="left" vertical="center" wrapText="1"/>
    </xf>
    <xf numFmtId="0" fontId="41" fillId="0" borderId="0" xfId="4" applyFont="1" applyAlignment="1">
      <alignment horizontal="left"/>
    </xf>
    <xf numFmtId="2" fontId="0" fillId="0" borderId="0" xfId="0" applyNumberFormat="1" applyFont="1" applyFill="1" applyBorder="1" applyAlignment="1">
      <alignment horizontal="center"/>
    </xf>
    <xf numFmtId="167" fontId="0" fillId="0" borderId="0" xfId="0" applyNumberFormat="1"/>
    <xf numFmtId="10" fontId="0" fillId="0" borderId="0" xfId="0" applyNumberFormat="1"/>
    <xf numFmtId="0" fontId="40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7" borderId="26" xfId="0" applyFont="1" applyFill="1" applyBorder="1" applyAlignment="1">
      <alignment horizontal="center"/>
    </xf>
    <xf numFmtId="0" fontId="4" fillId="7" borderId="2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5" xfId="6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/>
    </xf>
    <xf numFmtId="0" fontId="11" fillId="0" borderId="0" xfId="5" applyFont="1" applyAlignment="1">
      <alignment horizontal="left" wrapText="1"/>
    </xf>
    <xf numFmtId="0" fontId="11" fillId="0" borderId="0" xfId="5" applyFont="1" applyAlignment="1">
      <alignment wrapText="1"/>
    </xf>
    <xf numFmtId="0" fontId="19" fillId="0" borderId="2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wrapText="1"/>
    </xf>
    <xf numFmtId="0" fontId="18" fillId="0" borderId="22" xfId="0" applyFont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0" fontId="19" fillId="0" borderId="2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/>
    </xf>
    <xf numFmtId="0" fontId="25" fillId="5" borderId="15" xfId="0" applyFont="1" applyFill="1" applyBorder="1" applyAlignment="1">
      <alignment horizontal="center"/>
    </xf>
    <xf numFmtId="0" fontId="4" fillId="7" borderId="33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28" fillId="6" borderId="13" xfId="0" applyFont="1" applyFill="1" applyBorder="1" applyAlignment="1">
      <alignment horizontal="center"/>
    </xf>
    <xf numFmtId="0" fontId="28" fillId="6" borderId="26" xfId="0" applyFont="1" applyFill="1" applyBorder="1" applyAlignment="1">
      <alignment horizontal="center"/>
    </xf>
    <xf numFmtId="0" fontId="28" fillId="6" borderId="27" xfId="0" applyFont="1" applyFill="1" applyBorder="1" applyAlignment="1">
      <alignment horizontal="center"/>
    </xf>
    <xf numFmtId="0" fontId="4" fillId="5" borderId="33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</cellXfs>
  <cellStyles count="8">
    <cellStyle name="Column Header" xfId="6" xr:uid="{981C63D4-8504-DE4C-B490-BA535CE56666}"/>
    <cellStyle name="Comma" xfId="1" builtinId="3"/>
    <cellStyle name="Currency" xfId="2" builtinId="4"/>
    <cellStyle name="Hyperlink" xfId="4" builtinId="8"/>
    <cellStyle name="Indent 1" xfId="7" xr:uid="{4DB3733C-13F3-2C49-B366-B92EFAC838A0}"/>
    <cellStyle name="Normal" xfId="0" builtinId="0"/>
    <cellStyle name="Normal 10" xfId="5" xr:uid="{819E6A1A-2CF2-7342-97B2-38A263E80F47}"/>
    <cellStyle name="Percent" xfId="3" builtinId="5"/>
  </cellStyles>
  <dxfs count="21">
    <dxf>
      <font>
        <strike val="0"/>
        <outline val="0"/>
        <shadow val="0"/>
        <vertAlign val="baseline"/>
        <sz val="9.5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strike val="0"/>
        <outline val="0"/>
        <shadow val="0"/>
        <vertAlign val="baseline"/>
        <sz val="9.5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strike val="0"/>
        <outline val="0"/>
        <shadow val="0"/>
        <vertAlign val="baseline"/>
        <sz val="9.5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strike val="0"/>
        <outline val="0"/>
        <shadow val="0"/>
        <vertAlign val="baseline"/>
        <sz val="9.5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strike val="0"/>
        <outline val="0"/>
        <shadow val="0"/>
        <vertAlign val="baseline"/>
        <sz val="9.5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strike val="0"/>
        <outline val="0"/>
        <shadow val="0"/>
        <vertAlign val="baseline"/>
        <sz val="9.5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strike val="0"/>
        <outline val="0"/>
        <shadow val="0"/>
        <vertAlign val="baseline"/>
        <sz val="9.5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9.5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B5C8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v>Euro Area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1  CIC-GDP USA, JPN, EUR'!$A$22:$A$42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1  CIC-GDP USA, JPN, EUR'!$D$22:$D$42</c:f>
              <c:numCache>
                <c:formatCode>0.00%</c:formatCode>
                <c:ptCount val="21"/>
                <c:pt idx="2">
                  <c:v>4.7171850548837525E-2</c:v>
                </c:pt>
                <c:pt idx="3">
                  <c:v>5.5757355847782013E-2</c:v>
                </c:pt>
                <c:pt idx="4">
                  <c:v>6.1457964868142118E-2</c:v>
                </c:pt>
                <c:pt idx="5">
                  <c:v>6.6904741308390414E-2</c:v>
                </c:pt>
                <c:pt idx="6">
                  <c:v>7.0606770130909338E-2</c:v>
                </c:pt>
                <c:pt idx="7">
                  <c:v>7.2050814672517727E-2</c:v>
                </c:pt>
                <c:pt idx="8">
                  <c:v>7.9246286844038186E-2</c:v>
                </c:pt>
                <c:pt idx="9">
                  <c:v>8.6881316474461734E-2</c:v>
                </c:pt>
                <c:pt idx="10">
                  <c:v>8.804984402312338E-2</c:v>
                </c:pt>
                <c:pt idx="11">
                  <c:v>9.0714567859140782E-2</c:v>
                </c:pt>
                <c:pt idx="12">
                  <c:v>9.2800816360565364E-2</c:v>
                </c:pt>
                <c:pt idx="13">
                  <c:v>9.6301256508646293E-2</c:v>
                </c:pt>
                <c:pt idx="14">
                  <c:v>0.10001752440080286</c:v>
                </c:pt>
                <c:pt idx="15">
                  <c:v>0.10302292761781598</c:v>
                </c:pt>
                <c:pt idx="16">
                  <c:v>0.10422188506385342</c:v>
                </c:pt>
                <c:pt idx="17">
                  <c:v>0.10468052477690948</c:v>
                </c:pt>
                <c:pt idx="18">
                  <c:v>0.10664700701663202</c:v>
                </c:pt>
                <c:pt idx="19">
                  <c:v>0.10831052146723688</c:v>
                </c:pt>
                <c:pt idx="20">
                  <c:v>0.126691361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17-6542-ADC6-5A91EB4B56BE}"/>
            </c:ext>
          </c:extLst>
        </c:ser>
        <c:ser>
          <c:idx val="1"/>
          <c:order val="1"/>
          <c:tx>
            <c:v>Japan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'Figure 1  CIC-GDP USA, JPN, EUR'!$A$22:$A$42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1  CIC-GDP USA, JPN, EUR'!$C$22:$C$42</c:f>
              <c:numCache>
                <c:formatCode>0.00%</c:formatCode>
                <c:ptCount val="21"/>
                <c:pt idx="0">
                  <c:v>0.12629335937157102</c:v>
                </c:pt>
                <c:pt idx="1">
                  <c:v>0.13786788736055541</c:v>
                </c:pt>
                <c:pt idx="2">
                  <c:v>0.15222410366712702</c:v>
                </c:pt>
                <c:pt idx="3">
                  <c:v>0.15522342369370989</c:v>
                </c:pt>
                <c:pt idx="4">
                  <c:v>0.15573890330350842</c:v>
                </c:pt>
                <c:pt idx="5">
                  <c:v>0.15731523307772263</c:v>
                </c:pt>
                <c:pt idx="6">
                  <c:v>0.15764181189460849</c:v>
                </c:pt>
                <c:pt idx="7">
                  <c:v>0.15920272451350095</c:v>
                </c:pt>
                <c:pt idx="8">
                  <c:v>0.16306331772079999</c:v>
                </c:pt>
                <c:pt idx="9">
                  <c:v>0.17277018715864439</c:v>
                </c:pt>
                <c:pt idx="10">
                  <c:v>0.17181076674685966</c:v>
                </c:pt>
                <c:pt idx="11">
                  <c:v>0.17800119771096085</c:v>
                </c:pt>
                <c:pt idx="12">
                  <c:v>0.18228849884150011</c:v>
                </c:pt>
                <c:pt idx="13">
                  <c:v>0.18629740165433264</c:v>
                </c:pt>
                <c:pt idx="14">
                  <c:v>0.1883882206837903</c:v>
                </c:pt>
                <c:pt idx="15">
                  <c:v>0.1916613556472353</c:v>
                </c:pt>
                <c:pt idx="16">
                  <c:v>0.19693308492139275</c:v>
                </c:pt>
                <c:pt idx="17">
                  <c:v>0.20161551910868911</c:v>
                </c:pt>
                <c:pt idx="18">
                  <c:v>0.2071370985721416</c:v>
                </c:pt>
                <c:pt idx="19">
                  <c:v>0.20969595748475456</c:v>
                </c:pt>
                <c:pt idx="20">
                  <c:v>0.22887664644177136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7-6542-ADC6-5A91EB4B56BE}"/>
            </c:ext>
          </c:extLst>
        </c:ser>
        <c:ser>
          <c:idx val="0"/>
          <c:order val="2"/>
          <c:tx>
            <c:v>United States 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  CIC-GDP USA, JPN, EUR'!$A$22:$A$42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1  CIC-GDP USA, JPN, EUR'!$B$22:$B$42</c:f>
              <c:numCache>
                <c:formatCode>0.00%</c:formatCode>
                <c:ptCount val="21"/>
                <c:pt idx="0">
                  <c:v>5.6876540409554054E-2</c:v>
                </c:pt>
                <c:pt idx="1">
                  <c:v>5.9562141768341723E-2</c:v>
                </c:pt>
                <c:pt idx="2">
                  <c:v>6.1854985923499278E-2</c:v>
                </c:pt>
                <c:pt idx="3">
                  <c:v>6.2504419306487563E-2</c:v>
                </c:pt>
                <c:pt idx="4">
                  <c:v>6.1684266927033743E-2</c:v>
                </c:pt>
                <c:pt idx="5">
                  <c:v>6.0087275575748562E-2</c:v>
                </c:pt>
                <c:pt idx="6">
                  <c:v>5.8584792374507304E-2</c:v>
                </c:pt>
                <c:pt idx="7">
                  <c:v>5.676044860387857E-2</c:v>
                </c:pt>
                <c:pt idx="8">
                  <c:v>5.9667793686401245E-2</c:v>
                </c:pt>
                <c:pt idx="9">
                  <c:v>6.3971161883412495E-2</c:v>
                </c:pt>
                <c:pt idx="10">
                  <c:v>6.5327281415512695E-2</c:v>
                </c:pt>
                <c:pt idx="11">
                  <c:v>6.8611895611834575E-2</c:v>
                </c:pt>
                <c:pt idx="12">
                  <c:v>7.1414118582264263E-2</c:v>
                </c:pt>
                <c:pt idx="13">
                  <c:v>7.3297405895870207E-2</c:v>
                </c:pt>
                <c:pt idx="14">
                  <c:v>7.5693412928136056E-2</c:v>
                </c:pt>
                <c:pt idx="15">
                  <c:v>7.7586393601026774E-2</c:v>
                </c:pt>
                <c:pt idx="16">
                  <c:v>7.9986607682641778E-2</c:v>
                </c:pt>
                <c:pt idx="17">
                  <c:v>8.2103345602956804E-2</c:v>
                </c:pt>
                <c:pt idx="18">
                  <c:v>8.2811154218437627E-2</c:v>
                </c:pt>
                <c:pt idx="19">
                  <c:v>8.3713948375564895E-2</c:v>
                </c:pt>
                <c:pt idx="20">
                  <c:v>9.8913193882210981E-2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7-6542-ADC6-5A91EB4B5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63247"/>
        <c:axId val="80044383"/>
      </c:lineChart>
      <c:catAx>
        <c:axId val="809632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0044383"/>
        <c:crosses val="autoZero"/>
        <c:auto val="1"/>
        <c:lblAlgn val="ctr"/>
        <c:lblOffset val="100"/>
        <c:noMultiLvlLbl val="0"/>
      </c:catAx>
      <c:valAx>
        <c:axId val="80044383"/>
        <c:scaling>
          <c:orientation val="minMax"/>
          <c:max val="0.24000000000000002"/>
          <c:min val="4.0000000000000008E-2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0963247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412021656207696"/>
          <c:y val="0.94211583818182421"/>
          <c:w val="0.35365322408056066"/>
          <c:h val="4.39678817240036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Australia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 CIC-GDP Other Advanced'!$A$18:$A$38</c:f>
              <c:numCache>
                <c:formatCode>0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2 CIC-GDP Other Advanced'!$B$18:$B$38</c:f>
              <c:numCache>
                <c:formatCode>0.00%</c:formatCode>
                <c:ptCount val="21"/>
                <c:pt idx="0">
                  <c:v>4.1516829846619592E-2</c:v>
                </c:pt>
                <c:pt idx="1">
                  <c:v>4.6286290959268998E-2</c:v>
                </c:pt>
                <c:pt idx="2">
                  <c:v>4.4286943340571101E-2</c:v>
                </c:pt>
                <c:pt idx="3">
                  <c:v>4.322270623172636E-2</c:v>
                </c:pt>
                <c:pt idx="4">
                  <c:v>4.2388078436998447E-2</c:v>
                </c:pt>
                <c:pt idx="5">
                  <c:v>4.1258360230259875E-2</c:v>
                </c:pt>
                <c:pt idx="6">
                  <c:v>4.0455358889530273E-2</c:v>
                </c:pt>
                <c:pt idx="7">
                  <c:v>3.9718131102799245E-2</c:v>
                </c:pt>
                <c:pt idx="8">
                  <c:v>4.186573719856046E-2</c:v>
                </c:pt>
                <c:pt idx="9">
                  <c:v>4.0889055166854392E-2</c:v>
                </c:pt>
                <c:pt idx="10">
                  <c:v>3.8941231620438534E-2</c:v>
                </c:pt>
                <c:pt idx="11">
                  <c:v>3.8033957113761167E-2</c:v>
                </c:pt>
                <c:pt idx="12">
                  <c:v>3.8925589836660619E-2</c:v>
                </c:pt>
                <c:pt idx="13">
                  <c:v>4.0183208599045957E-2</c:v>
                </c:pt>
                <c:pt idx="14">
                  <c:v>4.1422802058562205E-2</c:v>
                </c:pt>
                <c:pt idx="15">
                  <c:v>4.3842517073979521E-2</c:v>
                </c:pt>
                <c:pt idx="16">
                  <c:v>4.4537073413939331E-2</c:v>
                </c:pt>
                <c:pt idx="17">
                  <c:v>4.3277327900490874E-2</c:v>
                </c:pt>
                <c:pt idx="18">
                  <c:v>4.2679273726472879E-2</c:v>
                </c:pt>
                <c:pt idx="19">
                  <c:v>4.1957965071678274E-2</c:v>
                </c:pt>
                <c:pt idx="20">
                  <c:v>4.9976016460922042E-2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B-9A48-A912-E4AA43F3F782}"/>
            </c:ext>
          </c:extLst>
        </c:ser>
        <c:ser>
          <c:idx val="1"/>
          <c:order val="1"/>
          <c:tx>
            <c:v>United Kingdom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'Figure 2 CIC-GDP Other Advanced'!$A$18:$A$38</c:f>
              <c:numCache>
                <c:formatCode>0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2 CIC-GDP Other Advanced'!$C$18:$C$38</c:f>
              <c:numCache>
                <c:formatCode>0.00%</c:formatCode>
                <c:ptCount val="21"/>
                <c:pt idx="0">
                  <c:v>2.2010219910575782E-2</c:v>
                </c:pt>
                <c:pt idx="1">
                  <c:v>2.3002964752388274E-2</c:v>
                </c:pt>
                <c:pt idx="2">
                  <c:v>2.400496433776694E-2</c:v>
                </c:pt>
                <c:pt idx="3">
                  <c:v>2.4328364862584263E-2</c:v>
                </c:pt>
                <c:pt idx="4">
                  <c:v>2.4706651212675308E-2</c:v>
                </c:pt>
                <c:pt idx="5">
                  <c:v>2.4734634880742665E-2</c:v>
                </c:pt>
                <c:pt idx="6">
                  <c:v>2.437096768315361E-2</c:v>
                </c:pt>
                <c:pt idx="7">
                  <c:v>2.420986324813966E-2</c:v>
                </c:pt>
                <c:pt idx="8">
                  <c:v>2.5503259031410239E-2</c:v>
                </c:pt>
                <c:pt idx="9">
                  <c:v>2.8663628968565325E-2</c:v>
                </c:pt>
                <c:pt idx="10">
                  <c:v>2.9227045563368487E-2</c:v>
                </c:pt>
                <c:pt idx="11">
                  <c:v>2.9371581224124942E-2</c:v>
                </c:pt>
                <c:pt idx="12">
                  <c:v>2.9996249802835658E-2</c:v>
                </c:pt>
                <c:pt idx="13">
                  <c:v>3.0469030410551719E-2</c:v>
                </c:pt>
                <c:pt idx="14">
                  <c:v>3.0182639135205001E-2</c:v>
                </c:pt>
                <c:pt idx="15">
                  <c:v>3.1084704686970117E-2</c:v>
                </c:pt>
                <c:pt idx="16">
                  <c:v>3.1887439683021913E-2</c:v>
                </c:pt>
                <c:pt idx="17">
                  <c:v>3.3293614668131639E-2</c:v>
                </c:pt>
                <c:pt idx="18">
                  <c:v>3.216902847475385E-2</c:v>
                </c:pt>
                <c:pt idx="19">
                  <c:v>3.1491480536679127E-2</c:v>
                </c:pt>
                <c:pt idx="20">
                  <c:v>3.3219526396056132E-2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B-9A48-A912-E4AA43F3F782}"/>
            </c:ext>
          </c:extLst>
        </c:ser>
        <c:ser>
          <c:idx val="2"/>
          <c:order val="2"/>
          <c:tx>
            <c:v>Switzerland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 CIC-GDP Other Advanced'!$A$18:$A$38</c:f>
              <c:numCache>
                <c:formatCode>0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2 CIC-GDP Other Advanced'!$D$18:$D$38</c:f>
              <c:numCache>
                <c:formatCode>0.00%</c:formatCode>
                <c:ptCount val="21"/>
                <c:pt idx="0">
                  <c:v>7.5086796593334684E-2</c:v>
                </c:pt>
                <c:pt idx="1">
                  <c:v>8.2200884584684983E-2</c:v>
                </c:pt>
                <c:pt idx="2">
                  <c:v>8.1913377873488832E-2</c:v>
                </c:pt>
                <c:pt idx="3">
                  <c:v>8.2922670179493965E-2</c:v>
                </c:pt>
                <c:pt idx="4">
                  <c:v>7.8764575422680713E-2</c:v>
                </c:pt>
                <c:pt idx="5">
                  <c:v>7.8994648504304585E-2</c:v>
                </c:pt>
                <c:pt idx="6">
                  <c:v>7.76046573713704E-2</c:v>
                </c:pt>
                <c:pt idx="7">
                  <c:v>7.4705335594237227E-2</c:v>
                </c:pt>
                <c:pt idx="8">
                  <c:v>7.9587356091160369E-2</c:v>
                </c:pt>
                <c:pt idx="9">
                  <c:v>8.2265493405410881E-2</c:v>
                </c:pt>
                <c:pt idx="10">
                  <c:v>8.1830501569727848E-2</c:v>
                </c:pt>
                <c:pt idx="11">
                  <c:v>8.6913371323124947E-2</c:v>
                </c:pt>
                <c:pt idx="12">
                  <c:v>9.522839858251507E-2</c:v>
                </c:pt>
                <c:pt idx="13">
                  <c:v>9.9548146924350281E-2</c:v>
                </c:pt>
                <c:pt idx="14">
                  <c:v>0.10046667667493965</c:v>
                </c:pt>
                <c:pt idx="15">
                  <c:v>0.1078556299255533</c:v>
                </c:pt>
                <c:pt idx="16">
                  <c:v>0.11391844573936812</c:v>
                </c:pt>
                <c:pt idx="17">
                  <c:v>0.11768716409935179</c:v>
                </c:pt>
                <c:pt idx="18">
                  <c:v>0.11428190466666083</c:v>
                </c:pt>
                <c:pt idx="19">
                  <c:v>0.11617509266790163</c:v>
                </c:pt>
                <c:pt idx="20">
                  <c:v>0.12675956682584522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5B-9A48-A912-E4AA43F3F782}"/>
            </c:ext>
          </c:extLst>
        </c:ser>
        <c:ser>
          <c:idx val="3"/>
          <c:order val="3"/>
          <c:tx>
            <c:v>Korea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2 CIC-GDP Other Advanced'!$A$18:$A$38</c:f>
              <c:numCache>
                <c:formatCode>0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2 CIC-GDP Other Advanced'!$E$18:$E$38</c:f>
              <c:numCache>
                <c:formatCode>0.00%</c:formatCode>
                <c:ptCount val="21"/>
                <c:pt idx="0">
                  <c:v>3.2878717403304274E-2</c:v>
                </c:pt>
                <c:pt idx="1">
                  <c:v>3.1591693206414008E-2</c:v>
                </c:pt>
                <c:pt idx="2">
                  <c:v>3.0805183823000008E-2</c:v>
                </c:pt>
                <c:pt idx="3">
                  <c:v>2.9247576714147749E-2</c:v>
                </c:pt>
                <c:pt idx="4">
                  <c:v>2.7390162446736945E-2</c:v>
                </c:pt>
                <c:pt idx="5">
                  <c:v>2.7297362843175365E-2</c:v>
                </c:pt>
                <c:pt idx="6">
                  <c:v>2.7688005636427551E-2</c:v>
                </c:pt>
                <c:pt idx="7">
                  <c:v>2.6909214450523203E-2</c:v>
                </c:pt>
                <c:pt idx="8">
                  <c:v>2.6648637699371154E-2</c:v>
                </c:pt>
                <c:pt idx="9">
                  <c:v>3.0983754232595768E-2</c:v>
                </c:pt>
                <c:pt idx="10">
                  <c:v>3.2743711833076873E-2</c:v>
                </c:pt>
                <c:pt idx="11">
                  <c:v>3.5032253438096413E-2</c:v>
                </c:pt>
                <c:pt idx="12">
                  <c:v>3.7729306061274566E-2</c:v>
                </c:pt>
                <c:pt idx="13">
                  <c:v>4.2220875106075403E-2</c:v>
                </c:pt>
                <c:pt idx="14">
                  <c:v>4.7951506434393373E-2</c:v>
                </c:pt>
                <c:pt idx="15">
                  <c:v>5.2325713242128993E-2</c:v>
                </c:pt>
                <c:pt idx="16">
                  <c:v>5.5941777807011171E-2</c:v>
                </c:pt>
                <c:pt idx="17">
                  <c:v>5.8782868490194547E-2</c:v>
                </c:pt>
                <c:pt idx="18">
                  <c:v>6.0789142260906502E-2</c:v>
                </c:pt>
                <c:pt idx="19">
                  <c:v>6.5500934373534089E-2</c:v>
                </c:pt>
                <c:pt idx="20">
                  <c:v>7.6674726619705785E-2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5B-9A48-A912-E4AA43F3F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34655"/>
        <c:axId val="35827551"/>
      </c:lineChart>
      <c:catAx>
        <c:axId val="67634655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5827551"/>
        <c:crosses val="autoZero"/>
        <c:auto val="1"/>
        <c:lblAlgn val="ctr"/>
        <c:lblOffset val="100"/>
        <c:noMultiLvlLbl val="0"/>
      </c:catAx>
      <c:valAx>
        <c:axId val="3582755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634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76796698862255"/>
          <c:y val="0.93242139816515035"/>
          <c:w val="0.50646397204346738"/>
          <c:h val="4.61744038122401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 Payment by # and Value'!$A$2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 Payment by # and Value'!$B$1:$C$1</c:f>
              <c:strCache>
                <c:ptCount val="2"/>
                <c:pt idx="0">
                  <c:v>Number of Transactions</c:v>
                </c:pt>
                <c:pt idx="1">
                  <c:v>Value of Transactions</c:v>
                </c:pt>
              </c:strCache>
            </c:strRef>
          </c:cat>
          <c:val>
            <c:numRef>
              <c:f>'Figure 3 Payment by # and Value'!$B$2:$C$2</c:f>
              <c:numCache>
                <c:formatCode>0%</c:formatCode>
                <c:ptCount val="2"/>
                <c:pt idx="0">
                  <c:v>0.25800000000000001</c:v>
                </c:pt>
                <c:pt idx="1">
                  <c:v>6.3E-2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0-7D41-9F27-009A733E7CAB}"/>
            </c:ext>
          </c:extLst>
        </c:ser>
        <c:ser>
          <c:idx val="1"/>
          <c:order val="1"/>
          <c:tx>
            <c:strRef>
              <c:f>'Figure 3 Payment by # and Value'!$A$3</c:f>
              <c:strCache>
                <c:ptCount val="1"/>
                <c:pt idx="0">
                  <c:v>Check &amp; Money Orders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 Payment by # and Value'!$B$1:$C$1</c:f>
              <c:strCache>
                <c:ptCount val="2"/>
                <c:pt idx="0">
                  <c:v>Number of Transactions</c:v>
                </c:pt>
                <c:pt idx="1">
                  <c:v>Value of Transactions</c:v>
                </c:pt>
              </c:strCache>
            </c:strRef>
          </c:cat>
          <c:val>
            <c:numRef>
              <c:f>'Figure 3 Payment by # and Value'!$B$3:$C$3</c:f>
              <c:numCache>
                <c:formatCode>0%</c:formatCode>
                <c:ptCount val="2"/>
                <c:pt idx="0">
                  <c:v>4.9000000000000002E-2</c:v>
                </c:pt>
                <c:pt idx="1">
                  <c:v>0.16500000000000001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F0-7D41-9F27-009A733E7CAB}"/>
            </c:ext>
          </c:extLst>
        </c:ser>
        <c:ser>
          <c:idx val="2"/>
          <c:order val="2"/>
          <c:tx>
            <c:strRef>
              <c:f>'Figure 3 Payment by # and Value'!$A$4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3 Payment by # and Value'!$B$4:$C$4</c:f>
              <c:numCache>
                <c:formatCode>0%</c:formatCode>
                <c:ptCount val="2"/>
                <c:pt idx="0">
                  <c:v>0.23899999999999999</c:v>
                </c:pt>
                <c:pt idx="1">
                  <c:v>0.14399999999999999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F0-7D41-9F27-009A733E7CAB}"/>
            </c:ext>
          </c:extLst>
        </c:ser>
        <c:ser>
          <c:idx val="3"/>
          <c:order val="3"/>
          <c:tx>
            <c:strRef>
              <c:f>'Figure 3 Payment by # and Value'!$A$5</c:f>
              <c:strCache>
                <c:ptCount val="1"/>
                <c:pt idx="0">
                  <c:v>Debit &amp; Pre-Paid Cards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3 Payment by # and Value'!$B$5:$C$5</c:f>
              <c:numCache>
                <c:formatCode>0%</c:formatCode>
                <c:ptCount val="2"/>
                <c:pt idx="0">
                  <c:v>0.32200000000000001</c:v>
                </c:pt>
                <c:pt idx="1">
                  <c:v>0.16300000000000001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F0-7D41-9F27-009A733E7CAB}"/>
            </c:ext>
          </c:extLst>
        </c:ser>
        <c:ser>
          <c:idx val="4"/>
          <c:order val="4"/>
          <c:tx>
            <c:strRef>
              <c:f>'Figure 3 Payment by # and Value'!$A$6</c:f>
              <c:strCache>
                <c:ptCount val="1"/>
                <c:pt idx="0">
                  <c:v>Electronic Payment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3 Payment by # and Value'!$B$6:$C$6</c:f>
              <c:numCache>
                <c:formatCode>0%</c:formatCode>
                <c:ptCount val="2"/>
                <c:pt idx="0">
                  <c:v>0.105</c:v>
                </c:pt>
                <c:pt idx="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F0-7D41-9F27-009A733E7CAB}"/>
            </c:ext>
          </c:extLst>
        </c:ser>
        <c:ser>
          <c:idx val="5"/>
          <c:order val="5"/>
          <c:tx>
            <c:strRef>
              <c:f>'Figure 3 Payment by # and Value'!$A$7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3 Payment by # and Value'!$B$7:$C$7</c:f>
              <c:numCache>
                <c:formatCode>0%</c:formatCode>
                <c:ptCount val="2"/>
                <c:pt idx="0">
                  <c:v>2.5999999999999999E-2</c:v>
                </c:pt>
                <c:pt idx="1">
                  <c:v>6.5000000000000002E-2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F0-7D41-9F27-009A733E7C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9946511"/>
        <c:axId val="122627247"/>
      </c:barChart>
      <c:catAx>
        <c:axId val="10994651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2627247"/>
        <c:crosses val="autoZero"/>
        <c:auto val="1"/>
        <c:lblAlgn val="ctr"/>
        <c:lblOffset val="100"/>
        <c:noMultiLvlLbl val="0"/>
      </c:catAx>
      <c:valAx>
        <c:axId val="12262724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46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38784879084"/>
          <c:y val="0.94989343320296338"/>
          <c:w val="0.76064463630907697"/>
          <c:h val="3.5467320476155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 Payments vs. Consumpt.'!$A$5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5.73108785096914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34-4948-9A9F-38D8BBEF95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Payments vs. Consumpt.'!$C$3:$H$4</c:f>
              <c:strCache>
                <c:ptCount val="6"/>
                <c:pt idx="0">
                  <c:v>2003</c:v>
                </c:pt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  <c:pt idx="5">
                  <c:v>2018</c:v>
                </c:pt>
              </c:strCache>
            </c:strRef>
          </c:cat>
          <c:val>
            <c:numRef>
              <c:f>'Figure 4 Payments vs. Consumpt.'!$C$6:$H$6</c:f>
              <c:numCache>
                <c:formatCode>0%</c:formatCode>
                <c:ptCount val="6"/>
                <c:pt idx="0">
                  <c:v>0.14000000000000001</c:v>
                </c:pt>
                <c:pt idx="1">
                  <c:v>0.2</c:v>
                </c:pt>
                <c:pt idx="2">
                  <c:v>0.06</c:v>
                </c:pt>
                <c:pt idx="3">
                  <c:v>0.12</c:v>
                </c:pt>
                <c:pt idx="4">
                  <c:v>0.12</c:v>
                </c:pt>
                <c:pt idx="5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4-4948-9A9F-38D8BBEF9530}"/>
            </c:ext>
          </c:extLst>
        </c:ser>
        <c:ser>
          <c:idx val="1"/>
          <c:order val="1"/>
          <c:tx>
            <c:strRef>
              <c:f>'Figure 4 Payments vs. Consumpt.'!$A$8</c:f>
              <c:strCache>
                <c:ptCount val="1"/>
                <c:pt idx="0">
                  <c:v>Debit Card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Payments vs. Consumpt.'!$C$3:$H$4</c:f>
              <c:strCache>
                <c:ptCount val="6"/>
                <c:pt idx="0">
                  <c:v>2003</c:v>
                </c:pt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  <c:pt idx="5">
                  <c:v>2018</c:v>
                </c:pt>
              </c:strCache>
            </c:strRef>
          </c:cat>
          <c:val>
            <c:numRef>
              <c:f>'Figure 4 Payments vs. Consumpt.'!$C$9:$H$9</c:f>
              <c:numCache>
                <c:formatCode>0%</c:formatCode>
                <c:ptCount val="6"/>
                <c:pt idx="0">
                  <c:v>1</c:v>
                </c:pt>
                <c:pt idx="1">
                  <c:v>0.6166666666666667</c:v>
                </c:pt>
                <c:pt idx="2">
                  <c:v>0.46391752577319584</c:v>
                </c:pt>
                <c:pt idx="3">
                  <c:v>0.47887323943661986</c:v>
                </c:pt>
                <c:pt idx="4">
                  <c:v>0.17619047619047623</c:v>
                </c:pt>
                <c:pt idx="5">
                  <c:v>0.25506072874493918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34-4948-9A9F-38D8BBEF9530}"/>
            </c:ext>
          </c:extLst>
        </c:ser>
        <c:ser>
          <c:idx val="2"/>
          <c:order val="2"/>
          <c:tx>
            <c:strRef>
              <c:f>'Figure 4 Payments vs. Consumpt.'!$A$11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7.856434446105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34-4948-9A9F-38D8BBEF95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Payments vs. Consumpt.'!$C$3:$H$4</c:f>
              <c:strCache>
                <c:ptCount val="6"/>
                <c:pt idx="0">
                  <c:v>2003</c:v>
                </c:pt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  <c:pt idx="5">
                  <c:v>2018</c:v>
                </c:pt>
              </c:strCache>
            </c:strRef>
          </c:cat>
          <c:val>
            <c:numRef>
              <c:f>'Figure 4 Payments vs. Consumpt.'!$C$12:$H$12</c:f>
              <c:numCache>
                <c:formatCode>0%</c:formatCode>
                <c:ptCount val="6"/>
                <c:pt idx="0">
                  <c:v>0.3076923076923076</c:v>
                </c:pt>
                <c:pt idx="1">
                  <c:v>0.24705882352941186</c:v>
                </c:pt>
                <c:pt idx="2">
                  <c:v>-9.433962264150951E-2</c:v>
                </c:pt>
                <c:pt idx="3">
                  <c:v>0.32812499999999994</c:v>
                </c:pt>
                <c:pt idx="4">
                  <c:v>0.19607843137254904</c:v>
                </c:pt>
                <c:pt idx="5">
                  <c:v>0.30491803278688534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34-4948-9A9F-38D8BBEF95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131645248"/>
        <c:axId val="74312207"/>
      </c:barChart>
      <c:catAx>
        <c:axId val="2131645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4312207"/>
        <c:crosses val="autoZero"/>
        <c:auto val="1"/>
        <c:lblAlgn val="ctr"/>
        <c:lblOffset val="100"/>
        <c:noMultiLvlLbl val="0"/>
      </c:catAx>
      <c:valAx>
        <c:axId val="74312207"/>
        <c:scaling>
          <c:orientation val="minMax"/>
          <c:max val="1"/>
          <c:min val="-0.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</a:t>
                </a:r>
                <a:r>
                  <a:rPr lang="en-US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Change</a:t>
                </a:r>
                <a:endParaRPr lang="en-US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164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808881751842079"/>
          <c:y val="0.8798748226064429"/>
          <c:w val="0.4634090831245915"/>
          <c:h val="8.55472856849506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5 Credit Debit Stats 10K'!$A$3</c:f>
              <c:strCache>
                <c:ptCount val="1"/>
                <c:pt idx="0">
                  <c:v>VISA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5 Credit Debit Stats 10K'!$B$2:$H$2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'Figure 5 Credit Debit Stats 10K'!$B$3:$H$3</c:f>
              <c:numCache>
                <c:formatCode>0.00</c:formatCode>
                <c:ptCount val="7"/>
                <c:pt idx="0">
                  <c:v>4383</c:v>
                </c:pt>
                <c:pt idx="1">
                  <c:v>4761</c:v>
                </c:pt>
                <c:pt idx="2">
                  <c:v>6843</c:v>
                </c:pt>
                <c:pt idx="3">
                  <c:v>6266</c:v>
                </c:pt>
                <c:pt idx="4">
                  <c:v>7565</c:v>
                </c:pt>
                <c:pt idx="5">
                  <c:v>8449</c:v>
                </c:pt>
                <c:pt idx="6">
                  <c:v>8941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3-F740-8224-34A41A92B7BA}"/>
            </c:ext>
          </c:extLst>
        </c:ser>
        <c:ser>
          <c:idx val="1"/>
          <c:order val="1"/>
          <c:tx>
            <c:strRef>
              <c:f>'Figure 5 Credit Debit Stats 10K'!$A$4</c:f>
              <c:strCache>
                <c:ptCount val="1"/>
                <c:pt idx="0">
                  <c:v>Mastercard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5 Credit Debit Stats 10K'!$B$2:$H$2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'Figure 5 Credit Debit Stats 10K'!$B$4:$H$4</c:f>
              <c:numCache>
                <c:formatCode>0.00</c:formatCode>
                <c:ptCount val="7"/>
                <c:pt idx="0">
                  <c:v>2991</c:v>
                </c:pt>
                <c:pt idx="1">
                  <c:v>3281</c:v>
                </c:pt>
                <c:pt idx="2">
                  <c:v>3360</c:v>
                </c:pt>
                <c:pt idx="3">
                  <c:v>3514</c:v>
                </c:pt>
                <c:pt idx="4">
                  <c:v>3814</c:v>
                </c:pt>
                <c:pt idx="5">
                  <c:v>4338</c:v>
                </c:pt>
                <c:pt idx="6">
                  <c:v>4767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63-F740-8224-34A41A92B7BA}"/>
            </c:ext>
          </c:extLst>
        </c:ser>
        <c:ser>
          <c:idx val="2"/>
          <c:order val="2"/>
          <c:tx>
            <c:strRef>
              <c:f>'Figure 5 Credit Debit Stats 10K'!$A$5</c:f>
              <c:strCache>
                <c:ptCount val="1"/>
                <c:pt idx="0">
                  <c:v>American Express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5 Credit Debit Stats 10K'!$B$2:$H$2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'Figure 5 Credit Debit Stats 10K'!$B$5:$H$5</c:f>
              <c:numCache>
                <c:formatCode>0.00</c:formatCode>
                <c:ptCount val="7"/>
                <c:pt idx="0">
                  <c:v>940</c:v>
                </c:pt>
                <c:pt idx="1">
                  <c:v>1011</c:v>
                </c:pt>
                <c:pt idx="2">
                  <c:v>1028</c:v>
                </c:pt>
                <c:pt idx="3">
                  <c:v>1024</c:v>
                </c:pt>
                <c:pt idx="4">
                  <c:v>1071</c:v>
                </c:pt>
                <c:pt idx="5">
                  <c:v>1169</c:v>
                </c:pt>
                <c:pt idx="6">
                  <c:v>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63-F740-8224-34A41A92B7BA}"/>
            </c:ext>
          </c:extLst>
        </c:ser>
        <c:ser>
          <c:idx val="3"/>
          <c:order val="3"/>
          <c:tx>
            <c:strRef>
              <c:f>'Figure 5 Credit Debit Stats 10K'!$A$6</c:f>
              <c:strCache>
                <c:ptCount val="1"/>
                <c:pt idx="0">
                  <c:v>JCB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5 Credit Debit Stats 10K'!$B$2:$H$2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'Figure 5 Credit Debit Stats 10K'!$B$6:$H$6</c:f>
              <c:numCache>
                <c:formatCode>0.00</c:formatCode>
                <c:ptCount val="7"/>
                <c:pt idx="0">
                  <c:v>176</c:v>
                </c:pt>
                <c:pt idx="1">
                  <c:v>195</c:v>
                </c:pt>
                <c:pt idx="2">
                  <c:v>200</c:v>
                </c:pt>
                <c:pt idx="3">
                  <c:v>234</c:v>
                </c:pt>
                <c:pt idx="4">
                  <c:v>253</c:v>
                </c:pt>
                <c:pt idx="5">
                  <c:v>283</c:v>
                </c:pt>
                <c:pt idx="6">
                  <c:v>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63-F740-8224-34A41A92B7BA}"/>
            </c:ext>
          </c:extLst>
        </c:ser>
        <c:ser>
          <c:idx val="4"/>
          <c:order val="4"/>
          <c:tx>
            <c:strRef>
              <c:f>'Figure 5 Credit Debit Stats 10K'!$A$7</c:f>
              <c:strCache>
                <c:ptCount val="1"/>
                <c:pt idx="0">
                  <c:v>Diners Club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5 Credit Debit Stats 10K'!$B$2:$H$2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'Figure 5 Credit Debit Stats 10K'!$B$7:$H$7</c:f>
              <c:numCache>
                <c:formatCode>0.00</c:formatCode>
                <c:ptCount val="7"/>
                <c:pt idx="0">
                  <c:v>26</c:v>
                </c:pt>
                <c:pt idx="1">
                  <c:v>153</c:v>
                </c:pt>
                <c:pt idx="2">
                  <c:v>144</c:v>
                </c:pt>
                <c:pt idx="3">
                  <c:v>149</c:v>
                </c:pt>
                <c:pt idx="4">
                  <c:v>159</c:v>
                </c:pt>
                <c:pt idx="5">
                  <c:v>172</c:v>
                </c:pt>
                <c:pt idx="6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63-F740-8224-34A41A92B7BA}"/>
            </c:ext>
          </c:extLst>
        </c:ser>
        <c:ser>
          <c:idx val="5"/>
          <c:order val="5"/>
          <c:tx>
            <c:v>Total</c:v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5 Credit Debit Stats 10K'!$B$2:$H$2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'Figure 5 Credit Debit Stats 10K'!$B$8:$H$8</c:f>
              <c:numCache>
                <c:formatCode>_("$"* #,##0.00_);_("$"* \(#,##0.00\);_("$"* "-"??_);_(@_)</c:formatCode>
                <c:ptCount val="7"/>
                <c:pt idx="0">
                  <c:v>8516</c:v>
                </c:pt>
                <c:pt idx="1">
                  <c:v>9401</c:v>
                </c:pt>
                <c:pt idx="2" formatCode="&quot;$&quot;#,##0.00">
                  <c:v>11575</c:v>
                </c:pt>
                <c:pt idx="3">
                  <c:v>11187</c:v>
                </c:pt>
                <c:pt idx="4">
                  <c:v>12862</c:v>
                </c:pt>
                <c:pt idx="5">
                  <c:v>14411</c:v>
                </c:pt>
                <c:pt idx="6">
                  <c:v>15425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87-AF46-A035-84287DB66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0274240"/>
        <c:axId val="2131652224"/>
      </c:barChart>
      <c:catAx>
        <c:axId val="1790274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1652224"/>
        <c:crosses val="autoZero"/>
        <c:auto val="1"/>
        <c:lblAlgn val="ctr"/>
        <c:lblOffset val="100"/>
        <c:noMultiLvlLbl val="0"/>
      </c:catAx>
      <c:valAx>
        <c:axId val="2131652224"/>
        <c:scaling>
          <c:orientation val="minMax"/>
          <c:max val="18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Total Payment Volume</a:t>
                </a:r>
                <a:r>
                  <a:rPr lang="en-US" b="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(Billions)</a:t>
                </a:r>
                <a:endParaRPr lang="en-US" b="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9027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20955606355657155"/>
          <c:y val="0.90777825499085341"/>
          <c:w val="0.5864345467253026"/>
          <c:h val="6.410244174023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6 Quarterly PayPal Stats'!$A$5</c:f>
              <c:strCache>
                <c:ptCount val="1"/>
                <c:pt idx="0">
                  <c:v>Total Payment Volume (TPV)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6 Quarterly PayPal Stats'!$B$3:$K$3</c:f>
              <c:strCache>
                <c:ptCount val="10"/>
                <c:pt idx="0">
                  <c:v>2018-Q3</c:v>
                </c:pt>
                <c:pt idx="1">
                  <c:v>2018-Q4</c:v>
                </c:pt>
                <c:pt idx="2">
                  <c:v>2019-Q1</c:v>
                </c:pt>
                <c:pt idx="3">
                  <c:v>2019-Q2</c:v>
                </c:pt>
                <c:pt idx="4">
                  <c:v>2019-Q3</c:v>
                </c:pt>
                <c:pt idx="5">
                  <c:v>2019-Q4</c:v>
                </c:pt>
                <c:pt idx="6">
                  <c:v>2020-Q1</c:v>
                </c:pt>
                <c:pt idx="7">
                  <c:v>2020-Q2</c:v>
                </c:pt>
                <c:pt idx="8">
                  <c:v>2020-Q3</c:v>
                </c:pt>
                <c:pt idx="9">
                  <c:v>2020-Q4</c:v>
                </c:pt>
              </c:strCache>
            </c:strRef>
          </c:cat>
          <c:val>
            <c:numRef>
              <c:f>'Figure 6 Quarterly PayPal Stats'!$B$5:$K$5</c:f>
              <c:numCache>
                <c:formatCode>"$"#,##0_);[Red]\("$"#,##0\)</c:formatCode>
                <c:ptCount val="10"/>
                <c:pt idx="0" formatCode="#,##0">
                  <c:v>143004</c:v>
                </c:pt>
                <c:pt idx="1">
                  <c:v>163648</c:v>
                </c:pt>
                <c:pt idx="2">
                  <c:v>161492</c:v>
                </c:pt>
                <c:pt idx="3">
                  <c:v>172359</c:v>
                </c:pt>
                <c:pt idx="4">
                  <c:v>178670</c:v>
                </c:pt>
                <c:pt idx="5">
                  <c:v>199404</c:v>
                </c:pt>
                <c:pt idx="6">
                  <c:v>190567</c:v>
                </c:pt>
                <c:pt idx="7">
                  <c:v>221731</c:v>
                </c:pt>
                <c:pt idx="8" formatCode="&quot;$&quot;#,##0">
                  <c:v>247000</c:v>
                </c:pt>
                <c:pt idx="9" formatCode="&quot;$&quot;#,##0">
                  <c:v>277000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1-6747-BB3C-575C93DD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19215"/>
        <c:axId val="117003247"/>
      </c:lineChart>
      <c:lineChart>
        <c:grouping val="standard"/>
        <c:varyColors val="0"/>
        <c:ser>
          <c:idx val="0"/>
          <c:order val="0"/>
          <c:tx>
            <c:strRef>
              <c:f>'Figure 6 Quarterly PayPal Stats'!$A$4</c:f>
              <c:strCache>
                <c:ptCount val="1"/>
                <c:pt idx="0">
                  <c:v>Number of Payment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6 Quarterly PayPal Stats'!$B$3:$K$3</c:f>
              <c:strCache>
                <c:ptCount val="10"/>
                <c:pt idx="0">
                  <c:v>2018-Q3</c:v>
                </c:pt>
                <c:pt idx="1">
                  <c:v>2018-Q4</c:v>
                </c:pt>
                <c:pt idx="2">
                  <c:v>2019-Q1</c:v>
                </c:pt>
                <c:pt idx="3">
                  <c:v>2019-Q2</c:v>
                </c:pt>
                <c:pt idx="4">
                  <c:v>2019-Q3</c:v>
                </c:pt>
                <c:pt idx="5">
                  <c:v>2019-Q4</c:v>
                </c:pt>
                <c:pt idx="6">
                  <c:v>2020-Q1</c:v>
                </c:pt>
                <c:pt idx="7">
                  <c:v>2020-Q2</c:v>
                </c:pt>
                <c:pt idx="8">
                  <c:v>2020-Q3</c:v>
                </c:pt>
                <c:pt idx="9">
                  <c:v>2020-Q4</c:v>
                </c:pt>
              </c:strCache>
            </c:strRef>
          </c:cat>
          <c:val>
            <c:numRef>
              <c:f>'Figure 6 Quarterly PayPal Stats'!$B$4:$K$4</c:f>
              <c:numCache>
                <c:formatCode>_(* #,##0_);_(* \(#,##0\);_(* "-"??_);_(@_)</c:formatCode>
                <c:ptCount val="10"/>
                <c:pt idx="0" formatCode="General">
                  <c:v>2463</c:v>
                </c:pt>
                <c:pt idx="1">
                  <c:v>2867</c:v>
                </c:pt>
                <c:pt idx="2">
                  <c:v>2838</c:v>
                </c:pt>
                <c:pt idx="3">
                  <c:v>2973</c:v>
                </c:pt>
                <c:pt idx="4">
                  <c:v>3090</c:v>
                </c:pt>
                <c:pt idx="5">
                  <c:v>3461</c:v>
                </c:pt>
                <c:pt idx="6">
                  <c:v>3261</c:v>
                </c:pt>
                <c:pt idx="7" formatCode="#,##0">
                  <c:v>3742</c:v>
                </c:pt>
                <c:pt idx="8" formatCode="#,##0">
                  <c:v>4000</c:v>
                </c:pt>
                <c:pt idx="9" formatCode="#,##0">
                  <c:v>4400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1-6747-BB3C-575C93DD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044128"/>
        <c:axId val="1784256560"/>
      </c:lineChart>
      <c:catAx>
        <c:axId val="2921921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003247"/>
        <c:crosses val="autoZero"/>
        <c:auto val="1"/>
        <c:lblAlgn val="ctr"/>
        <c:lblOffset val="100"/>
        <c:noMultiLvlLbl val="0"/>
      </c:catAx>
      <c:valAx>
        <c:axId val="117003247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Total Payment</a:t>
                </a:r>
                <a:r>
                  <a:rPr lang="en-US" b="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Volume ($millions)</a:t>
                </a:r>
                <a:endParaRPr lang="en-US" b="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3259668508287293E-2"/>
              <c:y val="0.166248886752710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219215"/>
        <c:crosses val="autoZero"/>
        <c:crossBetween val="between"/>
      </c:valAx>
      <c:valAx>
        <c:axId val="1784256560"/>
        <c:scaling>
          <c:orientation val="minMax"/>
          <c:min val="26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</a:t>
                </a:r>
                <a:r>
                  <a:rPr lang="en-US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of Payment Transactions (millions)</a:t>
                </a:r>
                <a:endParaRPr lang="en-US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913812154696121"/>
              <c:y val="6.9821739068971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59044128"/>
        <c:crosses val="max"/>
        <c:crossBetween val="between"/>
      </c:valAx>
      <c:catAx>
        <c:axId val="175904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4256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16792099882542"/>
          <c:y val="0.90319823576810532"/>
          <c:w val="0.79608387349371379"/>
          <c:h val="6.0895121502989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7 -Cross-Country Payment'!$J$4</c:f>
              <c:strCache>
                <c:ptCount val="1"/>
                <c:pt idx="0">
                  <c:v>Australia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7 -Cross-Country Payment'!$K$3:$Q$3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'Figure 7 -Cross-Country Payment'!$K$4:$Q$4</c:f>
              <c:numCache>
                <c:formatCode>0.00%</c:formatCode>
                <c:ptCount val="7"/>
                <c:pt idx="0">
                  <c:v>3.1514213742151152E-3</c:v>
                </c:pt>
                <c:pt idx="1">
                  <c:v>3.3810697089703269E-3</c:v>
                </c:pt>
                <c:pt idx="2">
                  <c:v>3.6312556786756785E-3</c:v>
                </c:pt>
                <c:pt idx="3">
                  <c:v>3.9741225031487701E-3</c:v>
                </c:pt>
                <c:pt idx="4">
                  <c:v>4.3034350025231488E-3</c:v>
                </c:pt>
                <c:pt idx="5">
                  <c:v>4.5820427273963798E-3</c:v>
                </c:pt>
                <c:pt idx="6">
                  <c:v>4.9612770665402248E-3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5-474E-B5B3-986E6F6DF2BB}"/>
            </c:ext>
          </c:extLst>
        </c:ser>
        <c:ser>
          <c:idx val="1"/>
          <c:order val="1"/>
          <c:tx>
            <c:strRef>
              <c:f>'Figure 7 -Cross-Country Payment'!$J$5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7 -Cross-Country Payment'!$K$3:$Q$3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'Figure 7 -Cross-Country Payment'!$K$5:$Q$5</c:f>
              <c:numCache>
                <c:formatCode>0.00%</c:formatCode>
                <c:ptCount val="7"/>
                <c:pt idx="0">
                  <c:v>4.0964272149439417E-3</c:v>
                </c:pt>
                <c:pt idx="1">
                  <c:v>4.2575964109813286E-3</c:v>
                </c:pt>
                <c:pt idx="2">
                  <c:v>4.4097625335105858E-3</c:v>
                </c:pt>
                <c:pt idx="3">
                  <c:v>4.6431968023134592E-3</c:v>
                </c:pt>
                <c:pt idx="4">
                  <c:v>4.8964043894581611E-3</c:v>
                </c:pt>
                <c:pt idx="5">
                  <c:v>5.0137566611938873E-3</c:v>
                </c:pt>
                <c:pt idx="6">
                  <c:v>5.2287882126719363E-3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5-474E-B5B3-986E6F6DF2BB}"/>
            </c:ext>
          </c:extLst>
        </c:ser>
        <c:ser>
          <c:idx val="2"/>
          <c:order val="2"/>
          <c:tx>
            <c:strRef>
              <c:f>'Figure 7 -Cross-Country Payment'!$J$6</c:f>
              <c:strCache>
                <c:ptCount val="1"/>
                <c:pt idx="0">
                  <c:v>Singapore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7 -Cross-Country Payment'!$K$3:$Q$3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'Figure 7 -Cross-Country Payment'!$K$6:$Q$6</c:f>
              <c:numCache>
                <c:formatCode>0.00%</c:formatCode>
                <c:ptCount val="7"/>
                <c:pt idx="0">
                  <c:v>8.8130574258821863E-3</c:v>
                </c:pt>
                <c:pt idx="1">
                  <c:v>9.3408163795567333E-3</c:v>
                </c:pt>
                <c:pt idx="2">
                  <c:v>9.3220169044587256E-3</c:v>
                </c:pt>
                <c:pt idx="3">
                  <c:v>9.0826650041091628E-3</c:v>
                </c:pt>
                <c:pt idx="4">
                  <c:v>9.2487232938563355E-3</c:v>
                </c:pt>
                <c:pt idx="5">
                  <c:v>8.9641476890945128E-3</c:v>
                </c:pt>
                <c:pt idx="6">
                  <c:v>9.0924823128212956E-3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95-474E-B5B3-986E6F6DF2BB}"/>
            </c:ext>
          </c:extLst>
        </c:ser>
        <c:ser>
          <c:idx val="3"/>
          <c:order val="3"/>
          <c:tx>
            <c:strRef>
              <c:f>'Figure 7 -Cross-Country Payment'!$J$7</c:f>
              <c:strCache>
                <c:ptCount val="1"/>
                <c:pt idx="0">
                  <c:v>Switzerland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7 -Cross-Country Payment'!$K$3:$Q$3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'Figure 7 -Cross-Country Payment'!$K$7:$Q$7</c:f>
              <c:numCache>
                <c:formatCode>0.00%</c:formatCode>
                <c:ptCount val="7"/>
                <c:pt idx="0">
                  <c:v>1.0442746921465434E-3</c:v>
                </c:pt>
                <c:pt idx="1">
                  <c:v>1.0996498977889518E-3</c:v>
                </c:pt>
                <c:pt idx="2">
                  <c:v>1.2000147694125466E-3</c:v>
                </c:pt>
                <c:pt idx="3">
                  <c:v>1.5103384809174543E-3</c:v>
                </c:pt>
                <c:pt idx="4">
                  <c:v>1.6807916649662254E-3</c:v>
                </c:pt>
                <c:pt idx="5">
                  <c:v>1.8756934913734527E-3</c:v>
                </c:pt>
                <c:pt idx="6">
                  <c:v>2.1001795805728318E-3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95-474E-B5B3-986E6F6DF2BB}"/>
            </c:ext>
          </c:extLst>
        </c:ser>
        <c:ser>
          <c:idx val="4"/>
          <c:order val="4"/>
          <c:tx>
            <c:strRef>
              <c:f>'Figure 7 -Cross-Country Payment'!$J$8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7 -Cross-Country Payment'!$K$3:$Q$3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'Figure 7 -Cross-Country Payment'!$K$8:$Q$8</c:f>
              <c:numCache>
                <c:formatCode>0.00%</c:formatCode>
                <c:ptCount val="7"/>
                <c:pt idx="0">
                  <c:v>6.2552488555060529E-3</c:v>
                </c:pt>
                <c:pt idx="1">
                  <c:v>6.5620232696907534E-3</c:v>
                </c:pt>
                <c:pt idx="2">
                  <c:v>7.0563548673070195E-3</c:v>
                </c:pt>
                <c:pt idx="3">
                  <c:v>7.6810319863659313E-3</c:v>
                </c:pt>
                <c:pt idx="4">
                  <c:v>8.3116529679252444E-3</c:v>
                </c:pt>
                <c:pt idx="5">
                  <c:v>8.905026226697612E-3</c:v>
                </c:pt>
                <c:pt idx="6">
                  <c:v>9.6362887703968971E-3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95-474E-B5B3-986E6F6DF2BB}"/>
            </c:ext>
          </c:extLst>
        </c:ser>
        <c:ser>
          <c:idx val="5"/>
          <c:order val="5"/>
          <c:tx>
            <c:strRef>
              <c:f>'Figure 7 -Cross-Country Payment'!$J$9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'Figure 7 -Cross-Country Payment'!$K$3:$Q$3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'Figure 7 -Cross-Country Payment'!$K$9:$Q$9</c:f>
              <c:numCache>
                <c:formatCode>0.00%</c:formatCode>
                <c:ptCount val="7"/>
                <c:pt idx="0">
                  <c:v>4.6165196748790679E-3</c:v>
                </c:pt>
                <c:pt idx="1">
                  <c:v>4.8427672019219744E-3</c:v>
                </c:pt>
                <c:pt idx="2">
                  <c:v>5.0092213421652826E-3</c:v>
                </c:pt>
                <c:pt idx="3">
                  <c:v>5.0417632042096538E-3</c:v>
                </c:pt>
                <c:pt idx="4">
                  <c:v>5.3792001624361138E-3</c:v>
                </c:pt>
                <c:pt idx="5">
                  <c:v>5.6515056815270963E-3</c:v>
                </c:pt>
                <c:pt idx="6">
                  <c:v>5.8114454391953452E-3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95-474E-B5B3-986E6F6DF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109327"/>
        <c:axId val="1781942784"/>
      </c:lineChart>
      <c:catAx>
        <c:axId val="1361093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81942784"/>
        <c:crosses val="autoZero"/>
        <c:auto val="1"/>
        <c:lblAlgn val="ctr"/>
        <c:lblOffset val="100"/>
        <c:noMultiLvlLbl val="0"/>
      </c:catAx>
      <c:valAx>
        <c:axId val="17819427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Non-cash Payment Volume / GDP</a:t>
                </a:r>
              </a:p>
            </c:rich>
          </c:tx>
          <c:layout>
            <c:manualLayout>
              <c:xMode val="edge"/>
              <c:yMode val="edge"/>
              <c:x val="1.1337868480725623E-2"/>
              <c:y val="0.16900479086748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6109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12396069538927E-2"/>
          <c:y val="0.92668505829800119"/>
          <c:w val="0.9"/>
          <c:h val="5.6621565633622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7</xdr:row>
      <xdr:rowOff>6350</xdr:rowOff>
    </xdr:from>
    <xdr:to>
      <xdr:col>17</xdr:col>
      <xdr:colOff>419100</xdr:colOff>
      <xdr:row>30</xdr:row>
      <xdr:rowOff>142494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FE642B-5D81-2541-B9BC-E65FA3F8A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83171</xdr:colOff>
      <xdr:row>18</xdr:row>
      <xdr:rowOff>190950</xdr:rowOff>
    </xdr:from>
    <xdr:to>
      <xdr:col>11</xdr:col>
      <xdr:colOff>754555</xdr:colOff>
      <xdr:row>20</xdr:row>
      <xdr:rowOff>13150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9873D87E-058F-CA45-914A-4184B4615A88}"/>
            </a:ext>
          </a:extLst>
        </xdr:cNvPr>
        <xdr:cNvSpPr/>
      </xdr:nvSpPr>
      <xdr:spPr bwMode="auto">
        <a:xfrm rot="5400000">
          <a:off x="9363439" y="3679331"/>
          <a:ext cx="234092" cy="671384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11</xdr:col>
      <xdr:colOff>98223</xdr:colOff>
      <xdr:row>20</xdr:row>
      <xdr:rowOff>11765</xdr:rowOff>
    </xdr:from>
    <xdr:to>
      <xdr:col>11</xdr:col>
      <xdr:colOff>752508</xdr:colOff>
      <xdr:row>22</xdr:row>
      <xdr:rowOff>81201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FEAE6C6-DFE4-6844-9B32-8F1A614973A5}"/>
            </a:ext>
          </a:extLst>
        </xdr:cNvPr>
        <xdr:cNvSpPr txBox="1"/>
      </xdr:nvSpPr>
      <xdr:spPr bwMode="auto">
        <a:xfrm>
          <a:off x="9159845" y="4130684"/>
          <a:ext cx="654285" cy="4813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The Great</a:t>
          </a:r>
          <a:r>
            <a:rPr lang="en-US" sz="9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Recession</a:t>
          </a:r>
          <a:endParaRPr 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22189</xdr:colOff>
      <xdr:row>8</xdr:row>
      <xdr:rowOff>162990</xdr:rowOff>
    </xdr:from>
    <xdr:to>
      <xdr:col>11</xdr:col>
      <xdr:colOff>22189</xdr:colOff>
      <xdr:row>27</xdr:row>
      <xdr:rowOff>163649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7FFF2F8-4438-E94E-8E80-AEC91FE69E2F}"/>
            </a:ext>
          </a:extLst>
        </xdr:cNvPr>
        <xdr:cNvCxnSpPr/>
      </xdr:nvCxnSpPr>
      <xdr:spPr bwMode="auto">
        <a:xfrm flipV="1">
          <a:off x="9081522" y="1763960"/>
          <a:ext cx="0" cy="3802962"/>
        </a:xfrm>
        <a:prstGeom prst="line">
          <a:avLst/>
        </a:prstGeom>
        <a:ln w="190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777024</xdr:colOff>
      <xdr:row>8</xdr:row>
      <xdr:rowOff>159676</xdr:rowOff>
    </xdr:from>
    <xdr:to>
      <xdr:col>11</xdr:col>
      <xdr:colOff>777024</xdr:colOff>
      <xdr:row>27</xdr:row>
      <xdr:rowOff>160335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95F2045E-7CC0-C748-A9FF-B6BE5892B496}"/>
            </a:ext>
          </a:extLst>
        </xdr:cNvPr>
        <xdr:cNvCxnSpPr/>
      </xdr:nvCxnSpPr>
      <xdr:spPr bwMode="auto">
        <a:xfrm flipV="1">
          <a:off x="9904091" y="1785276"/>
          <a:ext cx="0" cy="3861459"/>
        </a:xfrm>
        <a:prstGeom prst="line">
          <a:avLst/>
        </a:prstGeom>
        <a:ln w="190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530330</xdr:colOff>
      <xdr:row>7</xdr:row>
      <xdr:rowOff>111648</xdr:rowOff>
    </xdr:from>
    <xdr:to>
      <xdr:col>16</xdr:col>
      <xdr:colOff>536278</xdr:colOff>
      <xdr:row>27</xdr:row>
      <xdr:rowOff>159140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9B40B56-79CB-EA41-ADEB-4AAB4E2DFA30}"/>
            </a:ext>
          </a:extLst>
        </xdr:cNvPr>
        <xdr:cNvCxnSpPr/>
      </xdr:nvCxnSpPr>
      <xdr:spPr bwMode="auto">
        <a:xfrm flipH="1" flipV="1">
          <a:off x="13704835" y="1577033"/>
          <a:ext cx="5948" cy="4234305"/>
        </a:xfrm>
        <a:prstGeom prst="line">
          <a:avLst/>
        </a:prstGeom>
        <a:ln w="190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582287</xdr:colOff>
      <xdr:row>14</xdr:row>
      <xdr:rowOff>165100</xdr:rowOff>
    </xdr:from>
    <xdr:to>
      <xdr:col>17</xdr:col>
      <xdr:colOff>341397</xdr:colOff>
      <xdr:row>16</xdr:row>
      <xdr:rowOff>40968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D62B01D8-FC9B-B24E-8647-A5BB0D2A482F}"/>
            </a:ext>
          </a:extLst>
        </xdr:cNvPr>
        <xdr:cNvSpPr/>
      </xdr:nvSpPr>
      <xdr:spPr bwMode="auto">
        <a:xfrm rot="5400000">
          <a:off x="13838424" y="2886382"/>
          <a:ext cx="285545" cy="578465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16</xdr:col>
      <xdr:colOff>557696</xdr:colOff>
      <xdr:row>16</xdr:row>
      <xdr:rowOff>45720</xdr:rowOff>
    </xdr:from>
    <xdr:to>
      <xdr:col>17</xdr:col>
      <xdr:colOff>469861</xdr:colOff>
      <xdr:row>18</xdr:row>
      <xdr:rowOff>101600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0FDD5B0-7879-BB42-A328-EC3D65BE2ED1}"/>
            </a:ext>
          </a:extLst>
        </xdr:cNvPr>
        <xdr:cNvSpPr txBox="1"/>
      </xdr:nvSpPr>
      <xdr:spPr bwMode="auto">
        <a:xfrm>
          <a:off x="13667373" y="3323139"/>
          <a:ext cx="731520" cy="4655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COVID-19</a:t>
          </a:r>
          <a:r>
            <a:rPr lang="en-US" sz="9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Pandemic</a:t>
          </a:r>
          <a:endParaRPr 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565150</xdr:colOff>
      <xdr:row>17</xdr:row>
      <xdr:rowOff>82550</xdr:rowOff>
    </xdr:from>
    <xdr:to>
      <xdr:col>17</xdr:col>
      <xdr:colOff>162306</xdr:colOff>
      <xdr:row>41</xdr:row>
      <xdr:rowOff>15494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274F30-3616-1B4E-8563-3A5E97221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575734</xdr:colOff>
      <xdr:row>18</xdr:row>
      <xdr:rowOff>190349</xdr:rowOff>
    </xdr:from>
    <xdr:to>
      <xdr:col>10</xdr:col>
      <xdr:colOff>594720</xdr:colOff>
      <xdr:row>38</xdr:row>
      <xdr:rowOff>25433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9D14B2E-0581-2D4D-95AD-23A1A717DED5}"/>
            </a:ext>
          </a:extLst>
        </xdr:cNvPr>
        <xdr:cNvCxnSpPr/>
      </xdr:nvCxnSpPr>
      <xdr:spPr>
        <a:xfrm flipV="1">
          <a:off x="8819594" y="3799823"/>
          <a:ext cx="18986" cy="3845610"/>
        </a:xfrm>
        <a:prstGeom prst="line">
          <a:avLst/>
        </a:prstGeom>
        <a:ln w="190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545258</xdr:colOff>
      <xdr:row>18</xdr:row>
      <xdr:rowOff>187744</xdr:rowOff>
    </xdr:from>
    <xdr:to>
      <xdr:col>11</xdr:col>
      <xdr:colOff>545258</xdr:colOff>
      <xdr:row>38</xdr:row>
      <xdr:rowOff>24571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3E890A3-5456-0849-909A-062156F2AA1C}"/>
            </a:ext>
          </a:extLst>
        </xdr:cNvPr>
        <xdr:cNvCxnSpPr/>
      </xdr:nvCxnSpPr>
      <xdr:spPr>
        <a:xfrm flipV="1">
          <a:off x="9613504" y="3797218"/>
          <a:ext cx="0" cy="3847353"/>
        </a:xfrm>
        <a:prstGeom prst="line">
          <a:avLst/>
        </a:prstGeom>
        <a:ln w="190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618836</xdr:colOff>
      <xdr:row>29</xdr:row>
      <xdr:rowOff>131682</xdr:rowOff>
    </xdr:from>
    <xdr:to>
      <xdr:col>11</xdr:col>
      <xdr:colOff>497240</xdr:colOff>
      <xdr:row>31</xdr:row>
      <xdr:rowOff>15758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361ADEE1-0ACD-4C45-8F2E-7CE53F13C861}"/>
            </a:ext>
          </a:extLst>
        </xdr:cNvPr>
        <xdr:cNvSpPr/>
      </xdr:nvSpPr>
      <xdr:spPr>
        <a:xfrm rot="5400000">
          <a:off x="9092673" y="5817190"/>
          <a:ext cx="290476" cy="705059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10</xdr:col>
      <xdr:colOff>623918</xdr:colOff>
      <xdr:row>31</xdr:row>
      <xdr:rowOff>7036</xdr:rowOff>
    </xdr:from>
    <xdr:to>
      <xdr:col>11</xdr:col>
      <xdr:colOff>514410</xdr:colOff>
      <xdr:row>32</xdr:row>
      <xdr:rowOff>164973</xdr:rowOff>
    </xdr:to>
    <xdr:sp macro="" textlink="">
      <xdr:nvSpPr>
        <xdr:cNvPr id="6" name="TextBox 15">
          <a:extLst>
            <a:ext uri="{FF2B5EF4-FFF2-40B4-BE49-F238E27FC236}">
              <a16:creationId xmlns:a16="http://schemas.microsoft.com/office/drawing/2014/main" id="{C8C90EC7-2816-D44D-9EFE-2AAB6E2B4D6E}"/>
            </a:ext>
          </a:extLst>
        </xdr:cNvPr>
        <xdr:cNvSpPr txBox="1"/>
      </xdr:nvSpPr>
      <xdr:spPr>
        <a:xfrm>
          <a:off x="8890463" y="6306236"/>
          <a:ext cx="717147" cy="361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900">
              <a:solidFill>
                <a:schemeClr val="tx1"/>
              </a:solidFill>
            </a:rPr>
            <a:t>The Great</a:t>
          </a:r>
          <a:r>
            <a:rPr lang="en-US" sz="900" baseline="0">
              <a:solidFill>
                <a:schemeClr val="tx1"/>
              </a:solidFill>
            </a:rPr>
            <a:t> </a:t>
          </a:r>
          <a:r>
            <a:rPr lang="en-US" sz="9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Recession</a:t>
          </a:r>
          <a:endParaRPr lang="en-US" sz="9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251951</xdr:colOff>
      <xdr:row>18</xdr:row>
      <xdr:rowOff>187217</xdr:rowOff>
    </xdr:from>
    <xdr:to>
      <xdr:col>16</xdr:col>
      <xdr:colOff>270855</xdr:colOff>
      <xdr:row>38</xdr:row>
      <xdr:rowOff>22365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B4762035-3351-6148-B807-62D3B07A70A7}"/>
            </a:ext>
          </a:extLst>
        </xdr:cNvPr>
        <xdr:cNvCxnSpPr/>
      </xdr:nvCxnSpPr>
      <xdr:spPr>
        <a:xfrm flipV="1">
          <a:off x="13442126" y="3796691"/>
          <a:ext cx="18904" cy="3845674"/>
        </a:xfrm>
        <a:prstGeom prst="line">
          <a:avLst/>
        </a:prstGeom>
        <a:ln w="190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328639</xdr:colOff>
      <xdr:row>23</xdr:row>
      <xdr:rowOff>157203</xdr:rowOff>
    </xdr:from>
    <xdr:to>
      <xdr:col>17</xdr:col>
      <xdr:colOff>126999</xdr:colOff>
      <xdr:row>25</xdr:row>
      <xdr:rowOff>80375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A47BF55D-6A57-6649-94D7-989FB7D14BC8}"/>
            </a:ext>
          </a:extLst>
        </xdr:cNvPr>
        <xdr:cNvSpPr/>
      </xdr:nvSpPr>
      <xdr:spPr>
        <a:xfrm rot="5400000">
          <a:off x="13773702" y="4695967"/>
          <a:ext cx="330826" cy="629348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285631</xdr:colOff>
      <xdr:row>25</xdr:row>
      <xdr:rowOff>57326</xdr:rowOff>
    </xdr:from>
    <xdr:to>
      <xdr:col>17</xdr:col>
      <xdr:colOff>117349</xdr:colOff>
      <xdr:row>27</xdr:row>
      <xdr:rowOff>19321</xdr:rowOff>
    </xdr:to>
    <xdr:sp macro="" textlink="">
      <xdr:nvSpPr>
        <xdr:cNvPr id="9" name="TextBox 16">
          <a:extLst>
            <a:ext uri="{FF2B5EF4-FFF2-40B4-BE49-F238E27FC236}">
              <a16:creationId xmlns:a16="http://schemas.microsoft.com/office/drawing/2014/main" id="{8392C652-C276-E241-8CAC-69445FB8F303}"/>
            </a:ext>
          </a:extLst>
        </xdr:cNvPr>
        <xdr:cNvSpPr txBox="1"/>
      </xdr:nvSpPr>
      <xdr:spPr>
        <a:xfrm>
          <a:off x="13581433" y="5153005"/>
          <a:ext cx="662706" cy="3696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900">
              <a:solidFill>
                <a:schemeClr val="tx1"/>
              </a:solidFill>
            </a:rPr>
            <a:t>COVID-19</a:t>
          </a:r>
          <a:r>
            <a:rPr lang="en-US" sz="900" baseline="0">
              <a:solidFill>
                <a:schemeClr val="tx1"/>
              </a:solidFill>
            </a:rPr>
            <a:t> </a:t>
          </a:r>
          <a:r>
            <a:rPr lang="en-US" sz="9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Pandemic</a:t>
          </a:r>
          <a:endParaRPr lang="en-US" sz="9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1</xdr:row>
      <xdr:rowOff>6349</xdr:rowOff>
    </xdr:from>
    <xdr:to>
      <xdr:col>14</xdr:col>
      <xdr:colOff>101600</xdr:colOff>
      <xdr:row>30</xdr:row>
      <xdr:rowOff>186266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A0C7017-CA15-0A48-8484-1F44F3F1B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806450</xdr:colOff>
      <xdr:row>13</xdr:row>
      <xdr:rowOff>6350</xdr:rowOff>
    </xdr:from>
    <xdr:to>
      <xdr:col>8</xdr:col>
      <xdr:colOff>622300</xdr:colOff>
      <xdr:row>25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D1E2D4-E251-F24F-B7D1-E458FE75F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1581150</xdr:colOff>
      <xdr:row>9</xdr:row>
      <xdr:rowOff>12700</xdr:rowOff>
    </xdr:from>
    <xdr:to>
      <xdr:col>7</xdr:col>
      <xdr:colOff>838200</xdr:colOff>
      <xdr:row>24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21FE83-7162-834C-8B27-10FD4581C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31750</xdr:colOff>
      <xdr:row>7</xdr:row>
      <xdr:rowOff>82550</xdr:rowOff>
    </xdr:from>
    <xdr:to>
      <xdr:col>12</xdr:col>
      <xdr:colOff>0</xdr:colOff>
      <xdr:row>24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8E6D64-059F-264F-A9D1-78A38BBAA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819150</xdr:colOff>
      <xdr:row>11</xdr:row>
      <xdr:rowOff>6350</xdr:rowOff>
    </xdr:from>
    <xdr:to>
      <xdr:col>17</xdr:col>
      <xdr:colOff>110490</xdr:colOff>
      <xdr:row>29</xdr:row>
      <xdr:rowOff>89154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DE0776-55BE-EB46-990B-6941CD204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3BCF6D-E79D-344F-9466-E800E950C4E8}" name="Table1" displayName="Table1" ref="A2:I22" headerRowCount="0" totalsRowShown="0" headerRowDxfId="20" dataDxfId="19" tableBorderDxfId="18">
  <tableColumns count="9">
    <tableColumn id="1" xr3:uid="{6981D44C-7CB0-2D46-9121-5D56575DF5CE}" name="Column1" headerRowDxfId="17" dataDxfId="16"/>
    <tableColumn id="2" xr3:uid="{6240BEA7-640B-924A-8247-4507694CA64B}" name="Column2" headerRowDxfId="15" dataDxfId="14"/>
    <tableColumn id="3" xr3:uid="{5F0DD209-02CB-E943-B590-4CB032C6A495}" name="Column3" headerRowDxfId="13" dataDxfId="12"/>
    <tableColumn id="4" xr3:uid="{9AE2A090-4D98-4B4D-BF7E-F1697879118C}" name="Column4" headerRowDxfId="11" dataDxfId="10"/>
    <tableColumn id="5" xr3:uid="{13B7CAC8-2147-4147-99FC-807C011AAA42}" name="Column5" headerRowDxfId="9" dataDxfId="8"/>
    <tableColumn id="6" xr3:uid="{01BF9736-CCE2-294D-8535-60B4316F96F8}" name="Column6" headerRowDxfId="7" dataDxfId="6"/>
    <tableColumn id="7" xr3:uid="{1636E7E6-7733-6745-92A3-3019F039449D}" name="Column7" headerRowDxfId="5" dataDxfId="4"/>
    <tableColumn id="8" xr3:uid="{9194FF89-4FB3-3548-B521-EC80DCFFE268}" name="Column8" headerRowDxfId="3" dataDxfId="2"/>
    <tableColumn id="9" xr3:uid="{32A3BA6B-BDCB-6C4D-88ED-DF7CEA2C95E7}" name="Column9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vestor.mastercard.com/financials-and-sec-filings/annual-reports-and-proxy/default.aspx" TargetMode="External"/><Relationship Id="rId18" Type="http://schemas.openxmlformats.org/officeDocument/2006/relationships/hyperlink" Target="https://stats.bis.org/statx/srs/table/CT5" TargetMode="External"/><Relationship Id="rId26" Type="http://schemas.openxmlformats.org/officeDocument/2006/relationships/hyperlink" Target="https://fred.stlouisfed.org/series/IR3TTS01GBM156N" TargetMode="External"/><Relationship Id="rId21" Type="http://schemas.openxmlformats.org/officeDocument/2006/relationships/hyperlink" Target="https://data.worldbank.org/indicator/NY.GDP.MKTP.CN?locations=AU-GB-CH-KR-CA" TargetMode="External"/><Relationship Id="rId34" Type="http://schemas.openxmlformats.org/officeDocument/2006/relationships/hyperlink" Target="https://www.ons.gov.uk/economy/grossdomesticproductgdp/datasets/quarterlynationalaccounts" TargetMode="External"/><Relationship Id="rId7" Type="http://schemas.openxmlformats.org/officeDocument/2006/relationships/hyperlink" Target="https://data.snb.ch/en/topics/snb" TargetMode="External"/><Relationship Id="rId12" Type="http://schemas.openxmlformats.org/officeDocument/2006/relationships/hyperlink" Target="https://investor.visa.com/SEC-Filings/" TargetMode="External"/><Relationship Id="rId17" Type="http://schemas.openxmlformats.org/officeDocument/2006/relationships/hyperlink" Target="https://www.bis.org/cpmi_publs/index.htm?m=3%7C16%7C570&amp;doclist1=ZnJvbT0wMSUyRjA5JTJGMTk3MCZ0aWxsPTMwJTJGMDklMkYyMDIwJnRvcGljcz01NyZ0b3BpY3M9OSZwYWdlPTEmcGFnaW5nX2xlbmd0aD0yNSZzb3J0X2xpc3Q9ZGF0ZV9kZXNjJnRoZW1lPXNpbXBsZWRhdGVfdG9waWMmbWw9ZmFsc2UmbWx1cmw9JmVtcHR5bGlzdHRleHQ9JnZpZXc9c2hvd19zZXJpZXMlM0R0cnVl" TargetMode="External"/><Relationship Id="rId25" Type="http://schemas.openxmlformats.org/officeDocument/2006/relationships/hyperlink" Target="https://fred.stlouisfed.org/series/DGS3MO" TargetMode="External"/><Relationship Id="rId33" Type="http://schemas.openxmlformats.org/officeDocument/2006/relationships/hyperlink" Target="https://data.worldbank.org/indicator/GC.TAX.TOTL.GD.ZS" TargetMode="External"/><Relationship Id="rId38" Type="http://schemas.openxmlformats.org/officeDocument/2006/relationships/hyperlink" Target="https://sdw.ecb.europa.eu/browse.do?node=9691186" TargetMode="External"/><Relationship Id="rId2" Type="http://schemas.openxmlformats.org/officeDocument/2006/relationships/hyperlink" Target="https://stats.bis.org/statx/toc/CPMI.html" TargetMode="External"/><Relationship Id="rId16" Type="http://schemas.openxmlformats.org/officeDocument/2006/relationships/hyperlink" Target="https://www.federalreserve.gov/paymentsystems/frps_previous.htm" TargetMode="External"/><Relationship Id="rId20" Type="http://schemas.openxmlformats.org/officeDocument/2006/relationships/hyperlink" Target="https://fred.stlouisfed.org/series/PCE" TargetMode="External"/><Relationship Id="rId29" Type="http://schemas.openxmlformats.org/officeDocument/2006/relationships/hyperlink" Target="https://www.bankofcanada.ca/rates/interest-rates/t-bill-yields/selected-treasury-bill-yields-10-year-lookup/?lookupPage=lookup_tbill_yields.php&amp;startRange=2010-12-02&amp;rangeType=dates&amp;dFrom=2010-12-02&amp;dTo=2020-12-01&amp;rangeValue=1&amp;rangeWeeklyValue=1&amp;rangeMonthlyValue=1&amp;series%5B%5D=LOOKUPS_V122531&amp;submit_button=Submit" TargetMode="External"/><Relationship Id="rId1" Type="http://schemas.openxmlformats.org/officeDocument/2006/relationships/hyperlink" Target="https://data.imf.org/?sk=4c514d48-b6ba-49ed-8ab9-52b0c1a0179b" TargetMode="External"/><Relationship Id="rId6" Type="http://schemas.openxmlformats.org/officeDocument/2006/relationships/hyperlink" Target="https://www.rba.gov.au/statistics/tables/" TargetMode="External"/><Relationship Id="rId11" Type="http://schemas.openxmlformats.org/officeDocument/2006/relationships/hyperlink" Target="https://www.bankofcanada.ca/rates/banking-and-financial-statistics/selected-monetary-aggregates-and-their-components-formerly-e1/" TargetMode="External"/><Relationship Id="rId24" Type="http://schemas.openxmlformats.org/officeDocument/2006/relationships/hyperlink" Target="https://fred.stlouisfed.org/searchresults/?st=10%20year%20government%20bond%20rate" TargetMode="External"/><Relationship Id="rId32" Type="http://schemas.openxmlformats.org/officeDocument/2006/relationships/hyperlink" Target="https://www.investing.com/rates-bonds/uk-3-month-bond-yield-historical-data" TargetMode="External"/><Relationship Id="rId37" Type="http://schemas.openxmlformats.org/officeDocument/2006/relationships/hyperlink" Target="https://www.hkma.gov.hk/eng/data-publications-and-research/data-and-statistics/monthly-statistical-bulletin/" TargetMode="External"/><Relationship Id="rId5" Type="http://schemas.openxmlformats.org/officeDocument/2006/relationships/hyperlink" Target="https://www.stat-search.boj.or.jp/ssi/cgi-bin/famecgi2?cgi=$nme_a000_en&amp;lstSelection=MD05" TargetMode="External"/><Relationship Id="rId15" Type="http://schemas.openxmlformats.org/officeDocument/2006/relationships/hyperlink" Target="https://www.federalreserve.gov/paymentsystems/fr-payments-study.htm" TargetMode="External"/><Relationship Id="rId23" Type="http://schemas.openxmlformats.org/officeDocument/2006/relationships/hyperlink" Target="https://data.imf.org/regular.aspx?key=61545867" TargetMode="External"/><Relationship Id="rId28" Type="http://schemas.openxmlformats.org/officeDocument/2006/relationships/hyperlink" Target="https://sdw.ecb.europa.eu/quickview.do?org.apache.struts.taglib.html.TOKEN=eca150b5f89cc5becedb9fcf9fba6404&amp;SERIES_KEY=165.YC.B.U2.EUR.4F.G_N_A.SV_C_YM.SR_3M&amp;start=&amp;end=&amp;submitOptions.x=0&amp;submitOptions.y=0&amp;trans=MF" TargetMode="External"/><Relationship Id="rId36" Type="http://schemas.openxmlformats.org/officeDocument/2006/relationships/hyperlink" Target="https://www.singstat.gov.sg/find-data/search-by-theme/industry/finance-and-insurance/latest-data" TargetMode="External"/><Relationship Id="rId10" Type="http://schemas.openxmlformats.org/officeDocument/2006/relationships/hyperlink" Target="https://ecos.bok.or.kr/flex/EasySearch_e.jsp" TargetMode="External"/><Relationship Id="rId19" Type="http://schemas.openxmlformats.org/officeDocument/2006/relationships/hyperlink" Target="https://www.frbatlanta.org/banking-and-payments/consumer-payments/diary-of-consumer-payment-choice/2019-diary.aspx" TargetMode="External"/><Relationship Id="rId31" Type="http://schemas.openxmlformats.org/officeDocument/2006/relationships/hyperlink" Target="https://www.investing.com/rates-bonds/switzerland-3-month-bond-yield-historical-data" TargetMode="External"/><Relationship Id="rId4" Type="http://schemas.openxmlformats.org/officeDocument/2006/relationships/hyperlink" Target="https://www.federalreserve.gov/paymentsystems/coin_currcircvalue.htm" TargetMode="External"/><Relationship Id="rId9" Type="http://schemas.openxmlformats.org/officeDocument/2006/relationships/hyperlink" Target="https://www.bankofengland.co.uk/statistics/banknote" TargetMode="External"/><Relationship Id="rId14" Type="http://schemas.openxmlformats.org/officeDocument/2006/relationships/hyperlink" Target="https://investor.pypl.com/financials/quarterly-results/default.aspx" TargetMode="External"/><Relationship Id="rId22" Type="http://schemas.openxmlformats.org/officeDocument/2006/relationships/hyperlink" Target="https://data.imf.org/?sk=4c514d48-b6ba-49ed-8ab9-52b0c1a0179b&amp;sId=1390030341854" TargetMode="External"/><Relationship Id="rId27" Type="http://schemas.openxmlformats.org/officeDocument/2006/relationships/hyperlink" Target="https://www.rba.gov.au/statistics/tables/xls/f01hist.xls" TargetMode="External"/><Relationship Id="rId30" Type="http://schemas.openxmlformats.org/officeDocument/2006/relationships/hyperlink" Target="https://www.investing.com/rates-bonds/japan-3-month-bond-yield-historical-data" TargetMode="External"/><Relationship Id="rId35" Type="http://schemas.openxmlformats.org/officeDocument/2006/relationships/hyperlink" Target="https://www.imf.org/en/Publications/WEO/weo-database/2021/April/weo-report?c=512,914,612,614,311,213,911,314,193,122,912,313,419,513,316,913,124,339,638,514,218,963,616,223,516,918,748,618,624,522,622,156,626,628,228,924,233,632,636,634,238,662,960,423,935,128,611,321,243,248,469,253,642,643,939,734,644,819,172,132,646,648,915,134,652,174,328,258,656,654,336,263,268,532,944,176,534,536,429,433,178,436,136,343,158,439,916,664,826,542,967,443,917,544,941,446,666,668,672,946,137,546,674,676,548,556,678,181,867,682,684,273,868,921,948,943,686,688,518,728,836,558,138,196,278,692,694,962,142,449,564,565,283,853,288,293,566,964,182,359,453,968,922,714,862,135,716,456,722,942,718,724,576,936,961,813,726,199,733,184,524,361,362,364,732,366,144,146,463,528,923,738,578,537,742,866,369,744,186,925,869,746,926,466,112,111,298,927,846,299,582,487,474,754,698,&amp;s=NGDP,&amp;sy=2010&amp;ey=2020&amp;ssm=0&amp;scsm=1&amp;scc=0&amp;ssd=1&amp;ssc=0&amp;sic=0&amp;sort=country&amp;ds=.&amp;br=1" TargetMode="External"/><Relationship Id="rId8" Type="http://schemas.openxmlformats.org/officeDocument/2006/relationships/hyperlink" Target="https://sdw.ecb.europa.eu/browse.do?node=bbn4112" TargetMode="External"/><Relationship Id="rId3" Type="http://schemas.openxmlformats.org/officeDocument/2006/relationships/hyperlink" Target="https://fred.stlouisfed.org/series/CURRCIR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fred.stlouisfed.org/series/PCE" TargetMode="External"/><Relationship Id="rId2" Type="http://schemas.openxmlformats.org/officeDocument/2006/relationships/hyperlink" Target="https://www.federalreserve.gov/paymentsystems/frps_previous.htm" TargetMode="External"/><Relationship Id="rId1" Type="http://schemas.openxmlformats.org/officeDocument/2006/relationships/hyperlink" Target="https://www.federalreserve.gov/paymentsystems/fr-payments-study.htm" TargetMode="External"/><Relationship Id="rId4" Type="http://schemas.openxmlformats.org/officeDocument/2006/relationships/table" Target="../tables/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investor.visa.com/SEC-Filings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investor.visa.com/SEC-Filings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investor.pypl.com/financials/quarterly-results/default.aspx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data.snb.ch/en/topics/snb" TargetMode="External"/><Relationship Id="rId7" Type="http://schemas.openxmlformats.org/officeDocument/2006/relationships/hyperlink" Target="https://sdw.ecb.europa.eu/browse.do?node=9691186" TargetMode="External"/><Relationship Id="rId2" Type="http://schemas.openxmlformats.org/officeDocument/2006/relationships/hyperlink" Target="https://www.singstat.gov.sg/find-data/search-by-theme/industry/finance-and-insurance/latest-data" TargetMode="External"/><Relationship Id="rId1" Type="http://schemas.openxmlformats.org/officeDocument/2006/relationships/hyperlink" Target="https://www.imf.org/en/Publications/WEO/weo-database/2021/April/weo-report?c=512,914,612,614,311,213,911,314,193,122,912,313,419,513,316,913,124,339,638,514,218,963,616,223,516,918,748,618,624,522,622,156,626,628,228,924,233,632,636,634,238,662,960,423,935,128,611,321,243,248,469,253,642,643,939,734,644,819,172,132,646,648,915,134,652,174,328,258,656,654,336,263,268,532,944,176,534,536,429,433,178,436,136,343,158,439,916,664,826,542,967,443,917,544,941,446,666,668,672,946,137,546,674,676,548,556,678,181,867,682,684,273,868,921,948,943,686,688,518,728,836,558,138,196,278,692,694,962,142,449,564,565,283,853,288,293,566,964,182,359,453,968,922,714,862,135,716,456,722,942,718,724,576,936,961,813,726,199,733,184,524,361,362,364,732,366,144,146,463,528,923,738,578,537,742,866,369,744,186,925,869,746,926,466,112,111,298,927,846,299,582,487,474,754,698,&amp;s=NGDP,&amp;sy=2010&amp;ey=2020&amp;ssm=0&amp;scsm=1&amp;scc=0&amp;ssd=1&amp;ssc=0&amp;sic=0&amp;sort=country&amp;ds=.&amp;br=1" TargetMode="External"/><Relationship Id="rId6" Type="http://schemas.openxmlformats.org/officeDocument/2006/relationships/hyperlink" Target="https://www.hkma.gov.hk/eng/data-publications-and-research/data-and-statistics/monthly-statistical-bulletin/" TargetMode="External"/><Relationship Id="rId5" Type="http://schemas.openxmlformats.org/officeDocument/2006/relationships/hyperlink" Target="https://data.imf.org/?sk=4c514d48-b6ba-49ed-8ab9-52b0c1a0179b&amp;sId=1390030341854" TargetMode="External"/><Relationship Id="rId4" Type="http://schemas.openxmlformats.org/officeDocument/2006/relationships/hyperlink" Target="https://www.bankofengland.co.uk/statistics/banknote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dw.ecb.europa.eu/quickview.do?SERIES_KEY=195.BKN.M.U2.NC10.B.ALLD.AS.S.E" TargetMode="External"/><Relationship Id="rId2" Type="http://schemas.openxmlformats.org/officeDocument/2006/relationships/hyperlink" Target="https://www.stat-search.boj.or.jp/ssi/cgi-bin/famecgi2?cgi=$nme_a000_en&amp;lstSelection=MD05" TargetMode="External"/><Relationship Id="rId1" Type="http://schemas.openxmlformats.org/officeDocument/2006/relationships/hyperlink" Target="https://fred.stlouisfed.org/series/CURRCIR" TargetMode="External"/><Relationship Id="rId6" Type="http://schemas.openxmlformats.org/officeDocument/2006/relationships/hyperlink" Target="https://data.imf.org/?sk=4c514d48-b6ba-49ed-8ab9-52b0c1a0179b&amp;sId=1390030341854" TargetMode="External"/><Relationship Id="rId5" Type="http://schemas.openxmlformats.org/officeDocument/2006/relationships/hyperlink" Target="https://data.imf.org/?sk=4c514d48-b6ba-49ed-8ab9-52b0c1a0179b&amp;sId=1390030341854" TargetMode="External"/><Relationship Id="rId4" Type="http://schemas.openxmlformats.org/officeDocument/2006/relationships/hyperlink" Target="https://sdw.ecb.europa.eu/browse.do?node=9691186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vesting.com/rates-bonds/japan-3-month-bond-yield-historical-data" TargetMode="External"/><Relationship Id="rId13" Type="http://schemas.openxmlformats.org/officeDocument/2006/relationships/hyperlink" Target="https://www.rba.gov.au/statistics/tables/" TargetMode="External"/><Relationship Id="rId18" Type="http://schemas.openxmlformats.org/officeDocument/2006/relationships/hyperlink" Target="https://fred.stlouisfed.org/series/IR3TTS01GBM156N" TargetMode="External"/><Relationship Id="rId3" Type="http://schemas.openxmlformats.org/officeDocument/2006/relationships/hyperlink" Target="https://fred.stlouisfed.org/series/DGS10" TargetMode="External"/><Relationship Id="rId21" Type="http://schemas.openxmlformats.org/officeDocument/2006/relationships/hyperlink" Target="https://sdw.ecb.europa.eu/browse.do?node=bbn4112" TargetMode="External"/><Relationship Id="rId7" Type="http://schemas.openxmlformats.org/officeDocument/2006/relationships/hyperlink" Target="https://www.stat-search.boj.or.jp/ssi/cgi-bin/famecgi2?cgi=$nme_a000_en&amp;lstSelection=MD05" TargetMode="External"/><Relationship Id="rId12" Type="http://schemas.openxmlformats.org/officeDocument/2006/relationships/hyperlink" Target="https://www.investing.com/rates-bonds/switzerland-3-month-bond-yield-historical-data" TargetMode="External"/><Relationship Id="rId17" Type="http://schemas.openxmlformats.org/officeDocument/2006/relationships/hyperlink" Target="https://www.bankofengland.co.uk/statistics/banknote" TargetMode="External"/><Relationship Id="rId2" Type="http://schemas.openxmlformats.org/officeDocument/2006/relationships/hyperlink" Target="https://fred.stlouisfed.org/series/DGS3MO" TargetMode="External"/><Relationship Id="rId16" Type="http://schemas.openxmlformats.org/officeDocument/2006/relationships/hyperlink" Target="https://fred.stlouisfed.org/series/IRLTLT01GBM156N" TargetMode="External"/><Relationship Id="rId20" Type="http://schemas.openxmlformats.org/officeDocument/2006/relationships/hyperlink" Target="https://fred.stlouisfed.org/series/IRLTLT01EZM156N" TargetMode="External"/><Relationship Id="rId1" Type="http://schemas.openxmlformats.org/officeDocument/2006/relationships/hyperlink" Target="https://fred.stlouisfed.org/series/CURRCIR" TargetMode="External"/><Relationship Id="rId6" Type="http://schemas.openxmlformats.org/officeDocument/2006/relationships/hyperlink" Target="https://www.bankofcanada.ca/rates/interest-rates/t-bill-yields/" TargetMode="External"/><Relationship Id="rId11" Type="http://schemas.openxmlformats.org/officeDocument/2006/relationships/hyperlink" Target="https://fred.stlouisfed.org/series/IRLTLT01CHM156N" TargetMode="External"/><Relationship Id="rId5" Type="http://schemas.openxmlformats.org/officeDocument/2006/relationships/hyperlink" Target="https://fred.stlouisfed.org/series/IRLTLT01CAM156N" TargetMode="External"/><Relationship Id="rId15" Type="http://schemas.openxmlformats.org/officeDocument/2006/relationships/hyperlink" Target="https://www.rba.gov.au/statistics/tables/xls/f01hist.xls" TargetMode="External"/><Relationship Id="rId23" Type="http://schemas.openxmlformats.org/officeDocument/2006/relationships/hyperlink" Target="https://data.imf.org/?sk=4c514d48-b6ba-49ed-8ab9-52b0c1a0179b&amp;sId=1390030341854" TargetMode="External"/><Relationship Id="rId10" Type="http://schemas.openxmlformats.org/officeDocument/2006/relationships/hyperlink" Target="https://data.snb.ch/en/topics/snb" TargetMode="External"/><Relationship Id="rId19" Type="http://schemas.openxmlformats.org/officeDocument/2006/relationships/hyperlink" Target="https://www.investing.com/rates-bonds/uk-3-month-bond-yield-historical-data" TargetMode="External"/><Relationship Id="rId4" Type="http://schemas.openxmlformats.org/officeDocument/2006/relationships/hyperlink" Target="https://www.bankofcanada.ca/rates/interest-rates/t-bill-yields/selected-treasury-bill-yields-10-year-lookup/?lookupPage=lookup_tbill_yields.php&amp;startRange=2010-12-02&amp;rangeType=dates&amp;dFrom=2010-12-02&amp;dTo=2020-12-01&amp;rangeValue=1&amp;rangeWeeklyValue=1&amp;rangeMonthlyValue=1&amp;series%5B%5D=LOOKUPS_V122531&amp;submit_button=Submit" TargetMode="External"/><Relationship Id="rId9" Type="http://schemas.openxmlformats.org/officeDocument/2006/relationships/hyperlink" Target="https://fred.stlouisfed.org/series/IRLTLT01JPM156N" TargetMode="External"/><Relationship Id="rId14" Type="http://schemas.openxmlformats.org/officeDocument/2006/relationships/hyperlink" Target="https://fred.stlouisfed.org/series/IRLTLT01AUM156N" TargetMode="External"/><Relationship Id="rId22" Type="http://schemas.openxmlformats.org/officeDocument/2006/relationships/hyperlink" Target="https://sdw.ecb.europa.eu/quickview.do?org.apache.struts.taglib.html.TOKEN=eca150b5f89cc5becedb9fcf9fba6404&amp;SERIES_KEY=165.YC.B.U2.EUR.4F.G_N_A.SV_C_YM.SR_3M&amp;start=&amp;end=&amp;submitOptions.x=0&amp;submitOptions.y=0&amp;trans=M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imf.org/?sk=4c514d48-b6ba-49ed-8ab9-52b0c1a0179b&amp;sId=1390030341854" TargetMode="External"/><Relationship Id="rId3" Type="http://schemas.openxmlformats.org/officeDocument/2006/relationships/hyperlink" Target="https://www.rba.gov.au/statistics/tables/" TargetMode="External"/><Relationship Id="rId7" Type="http://schemas.openxmlformats.org/officeDocument/2006/relationships/hyperlink" Target="https://data.imf.org/?sk=4c514d48-b6ba-49ed-8ab9-52b0c1a0179b&amp;sId=1390030341854" TargetMode="External"/><Relationship Id="rId2" Type="http://schemas.openxmlformats.org/officeDocument/2006/relationships/hyperlink" Target="https://www.bankofengland.co.uk/statistics/banknote" TargetMode="External"/><Relationship Id="rId1" Type="http://schemas.openxmlformats.org/officeDocument/2006/relationships/hyperlink" Target="https://data.snb.ch/en/topics/snb" TargetMode="External"/><Relationship Id="rId6" Type="http://schemas.openxmlformats.org/officeDocument/2006/relationships/hyperlink" Target="https://data.imf.org/?sk=4c514d48-b6ba-49ed-8ab9-52b0c1a0179b&amp;sId=1390030341854" TargetMode="External"/><Relationship Id="rId5" Type="http://schemas.openxmlformats.org/officeDocument/2006/relationships/hyperlink" Target="https://data.imf.org/?sk=4c514d48-b6ba-49ed-8ab9-52b0c1a0179b&amp;sId=1390030341854" TargetMode="External"/><Relationship Id="rId4" Type="http://schemas.openxmlformats.org/officeDocument/2006/relationships/hyperlink" Target="https://ecos.bok.or.kr/flex/EasySearch_e.jsp" TargetMode="External"/><Relationship Id="rId9" Type="http://schemas.openxmlformats.org/officeDocument/2006/relationships/hyperlink" Target="https://www.ons.gov.uk/economy/grossdomesticproductgdp/datasets/quarterlynationalaccount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cb.europa.eu/stats/policy_and_exchange_rates/banknotes+coins/circulation/html/index.en.html" TargetMode="External"/><Relationship Id="rId2" Type="http://schemas.openxmlformats.org/officeDocument/2006/relationships/hyperlink" Target="https://www.rba.gov.au/statistics/tables/" TargetMode="External"/><Relationship Id="rId1" Type="http://schemas.openxmlformats.org/officeDocument/2006/relationships/hyperlink" Target="https://www.federalreserve.gov/paymentsystems/coin_currcircvalue.htm" TargetMode="External"/><Relationship Id="rId6" Type="http://schemas.openxmlformats.org/officeDocument/2006/relationships/hyperlink" Target="https://www.stat-search.boj.or.jp/ssi/cgi-bin/famecgi2?cgi=$nme_a000_en&amp;lstSelection=MD05" TargetMode="External"/><Relationship Id="rId5" Type="http://schemas.openxmlformats.org/officeDocument/2006/relationships/hyperlink" Target="https://www.bankofengland.co.uk/statistics/banknote" TargetMode="External"/><Relationship Id="rId4" Type="http://schemas.openxmlformats.org/officeDocument/2006/relationships/hyperlink" Target="https://data.snb.ch/en/topics/snb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rbatlanta.org/banking-and-payments/consumer-payments/diary-of-consumer-payment-choice/2019-diary?panel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3898-9939-6244-8C6D-2BB4EEDC4553}">
  <sheetPr>
    <tabColor rgb="FFFF0000"/>
  </sheetPr>
  <dimension ref="A1:J66"/>
  <sheetViews>
    <sheetView tabSelected="1" workbookViewId="0">
      <selection sqref="A1:B1"/>
    </sheetView>
  </sheetViews>
  <sheetFormatPr baseColWidth="10" defaultRowHeight="16"/>
  <cols>
    <col min="1" max="1" width="53.83203125" customWidth="1"/>
    <col min="2" max="2" width="54" customWidth="1"/>
  </cols>
  <sheetData>
    <row r="1" spans="1:7" ht="19">
      <c r="A1" s="358" t="s">
        <v>372</v>
      </c>
      <c r="B1" s="358"/>
      <c r="C1" s="319"/>
      <c r="D1" s="319"/>
      <c r="E1" s="319"/>
      <c r="F1" s="319"/>
      <c r="G1" s="319"/>
    </row>
    <row r="2" spans="1:7" ht="19">
      <c r="A2" s="359" t="s">
        <v>373</v>
      </c>
      <c r="B2" s="359"/>
      <c r="C2" s="319"/>
      <c r="D2" s="319"/>
      <c r="E2" s="319"/>
      <c r="F2" s="319"/>
      <c r="G2" s="319"/>
    </row>
    <row r="3" spans="1:7" ht="19">
      <c r="A3" s="318"/>
      <c r="B3" s="318"/>
      <c r="C3" s="319"/>
      <c r="D3" s="319"/>
      <c r="E3" s="319"/>
      <c r="F3" s="319"/>
      <c r="G3" s="319"/>
    </row>
    <row r="4" spans="1:7">
      <c r="A4" s="320" t="s">
        <v>292</v>
      </c>
      <c r="B4" s="320"/>
    </row>
    <row r="5" spans="1:7">
      <c r="A5" s="320"/>
      <c r="B5" s="320"/>
    </row>
    <row r="6" spans="1:7">
      <c r="A6" s="316" t="s">
        <v>39</v>
      </c>
      <c r="B6" s="316" t="s">
        <v>293</v>
      </c>
    </row>
    <row r="7" spans="1:7">
      <c r="A7" t="s">
        <v>295</v>
      </c>
      <c r="B7" s="317" t="s">
        <v>201</v>
      </c>
    </row>
    <row r="8" spans="1:7">
      <c r="A8" t="s">
        <v>294</v>
      </c>
      <c r="B8" s="317" t="s">
        <v>296</v>
      </c>
    </row>
    <row r="9" spans="1:7">
      <c r="A9" t="s">
        <v>297</v>
      </c>
      <c r="B9" s="317" t="s">
        <v>301</v>
      </c>
    </row>
    <row r="10" spans="1:7">
      <c r="A10" t="s">
        <v>298</v>
      </c>
      <c r="B10" s="317" t="s">
        <v>301</v>
      </c>
    </row>
    <row r="11" spans="1:7">
      <c r="A11" t="s">
        <v>299</v>
      </c>
      <c r="B11" s="317" t="s">
        <v>302</v>
      </c>
    </row>
    <row r="12" spans="1:7">
      <c r="A12" t="s">
        <v>300</v>
      </c>
      <c r="B12" s="317" t="s">
        <v>303</v>
      </c>
    </row>
    <row r="13" spans="1:7">
      <c r="A13" t="s">
        <v>304</v>
      </c>
      <c r="B13" s="317" t="s">
        <v>305</v>
      </c>
    </row>
    <row r="14" spans="1:7">
      <c r="A14" t="s">
        <v>306</v>
      </c>
      <c r="B14" s="317" t="s">
        <v>307</v>
      </c>
    </row>
    <row r="15" spans="1:7">
      <c r="A15" t="s">
        <v>308</v>
      </c>
      <c r="B15" s="317" t="s">
        <v>309</v>
      </c>
    </row>
    <row r="16" spans="1:7">
      <c r="A16" t="s">
        <v>310</v>
      </c>
      <c r="B16" s="317" t="s">
        <v>311</v>
      </c>
    </row>
    <row r="17" spans="1:10">
      <c r="A17" t="s">
        <v>312</v>
      </c>
      <c r="B17" s="317" t="s">
        <v>313</v>
      </c>
    </row>
    <row r="18" spans="1:10" ht="16" customHeight="1">
      <c r="A18" t="s">
        <v>367</v>
      </c>
      <c r="B18" s="353" t="s">
        <v>363</v>
      </c>
      <c r="E18" s="303"/>
      <c r="F18" s="303"/>
      <c r="G18" s="303"/>
      <c r="H18" s="303"/>
      <c r="I18" s="303"/>
      <c r="J18" s="303"/>
    </row>
    <row r="19" spans="1:10" ht="17">
      <c r="A19" t="s">
        <v>368</v>
      </c>
      <c r="B19" s="353" t="s">
        <v>361</v>
      </c>
    </row>
    <row r="21" spans="1:10">
      <c r="A21" s="320" t="s">
        <v>314</v>
      </c>
    </row>
    <row r="22" spans="1:10">
      <c r="A22" s="320"/>
    </row>
    <row r="23" spans="1:10">
      <c r="A23" s="316" t="s">
        <v>39</v>
      </c>
      <c r="B23" s="316" t="s">
        <v>293</v>
      </c>
    </row>
    <row r="24" spans="1:10">
      <c r="A24" t="s">
        <v>315</v>
      </c>
      <c r="B24" s="317" t="s">
        <v>316</v>
      </c>
    </row>
    <row r="25" spans="1:10">
      <c r="A25" t="s">
        <v>317</v>
      </c>
      <c r="B25" s="317" t="s">
        <v>316</v>
      </c>
    </row>
    <row r="26" spans="1:10">
      <c r="A26" t="s">
        <v>318</v>
      </c>
      <c r="B26" s="317" t="s">
        <v>319</v>
      </c>
    </row>
    <row r="27" spans="1:10">
      <c r="A27" t="s">
        <v>298</v>
      </c>
      <c r="B27" s="317" t="s">
        <v>320</v>
      </c>
    </row>
    <row r="28" spans="1:10">
      <c r="A28" t="s">
        <v>321</v>
      </c>
      <c r="B28" s="317" t="s">
        <v>322</v>
      </c>
    </row>
    <row r="29" spans="1:10">
      <c r="A29" t="s">
        <v>323</v>
      </c>
      <c r="B29" s="317" t="s">
        <v>324</v>
      </c>
    </row>
    <row r="30" spans="1:10">
      <c r="A30" t="s">
        <v>325</v>
      </c>
      <c r="B30" s="317" t="s">
        <v>296</v>
      </c>
    </row>
    <row r="31" spans="1:10">
      <c r="A31" t="s">
        <v>326</v>
      </c>
      <c r="B31" s="317" t="s">
        <v>327</v>
      </c>
    </row>
    <row r="32" spans="1:10">
      <c r="A32" t="s">
        <v>328</v>
      </c>
      <c r="B32" s="317" t="s">
        <v>329</v>
      </c>
    </row>
    <row r="35" spans="1:2">
      <c r="A35" s="320" t="s">
        <v>333</v>
      </c>
    </row>
    <row r="37" spans="1:2">
      <c r="A37" s="316" t="s">
        <v>39</v>
      </c>
      <c r="B37" s="316" t="s">
        <v>293</v>
      </c>
    </row>
    <row r="38" spans="1:2" ht="38" customHeight="1">
      <c r="A38" s="228" t="s">
        <v>295</v>
      </c>
      <c r="B38" s="321" t="s">
        <v>334</v>
      </c>
    </row>
    <row r="39" spans="1:2" ht="34">
      <c r="A39" s="228" t="s">
        <v>335</v>
      </c>
      <c r="B39" s="322" t="s">
        <v>336</v>
      </c>
    </row>
    <row r="40" spans="1:2">
      <c r="A40" s="228" t="s">
        <v>297</v>
      </c>
      <c r="B40" s="317" t="s">
        <v>340</v>
      </c>
    </row>
    <row r="41" spans="1:2">
      <c r="A41" s="228" t="s">
        <v>337</v>
      </c>
      <c r="B41" s="317" t="s">
        <v>341</v>
      </c>
    </row>
    <row r="42" spans="1:2">
      <c r="A42" t="s">
        <v>338</v>
      </c>
      <c r="B42" s="317" t="s">
        <v>339</v>
      </c>
    </row>
    <row r="43" spans="1:2">
      <c r="A43" t="s">
        <v>342</v>
      </c>
      <c r="B43" s="317" t="s">
        <v>343</v>
      </c>
    </row>
    <row r="44" spans="1:2">
      <c r="A44" s="228" t="s">
        <v>344</v>
      </c>
      <c r="B44" s="317" t="s">
        <v>339</v>
      </c>
    </row>
    <row r="45" spans="1:2">
      <c r="A45" s="228" t="s">
        <v>345</v>
      </c>
      <c r="B45" s="317" t="s">
        <v>347</v>
      </c>
    </row>
    <row r="46" spans="1:2">
      <c r="A46" s="228" t="s">
        <v>346</v>
      </c>
      <c r="B46" s="317" t="s">
        <v>348</v>
      </c>
    </row>
    <row r="47" spans="1:2">
      <c r="A47" s="228" t="s">
        <v>349</v>
      </c>
      <c r="B47" s="317" t="s">
        <v>350</v>
      </c>
    </row>
    <row r="50" spans="1:2">
      <c r="A50" s="320" t="s">
        <v>330</v>
      </c>
    </row>
    <row r="52" spans="1:2">
      <c r="A52" s="316" t="s">
        <v>39</v>
      </c>
      <c r="B52" s="316" t="s">
        <v>293</v>
      </c>
    </row>
    <row r="53" spans="1:2" ht="35" customHeight="1">
      <c r="A53" s="228" t="s">
        <v>331</v>
      </c>
      <c r="B53" s="321" t="s">
        <v>280</v>
      </c>
    </row>
    <row r="54" spans="1:2">
      <c r="A54" t="s">
        <v>352</v>
      </c>
      <c r="B54" s="317" t="s">
        <v>332</v>
      </c>
    </row>
    <row r="55" spans="1:2" ht="17">
      <c r="A55" t="s">
        <v>356</v>
      </c>
      <c r="B55" s="322" t="s">
        <v>357</v>
      </c>
    </row>
    <row r="56" spans="1:2" ht="17">
      <c r="A56" t="s">
        <v>358</v>
      </c>
      <c r="B56" s="322" t="s">
        <v>359</v>
      </c>
    </row>
    <row r="57" spans="1:2">
      <c r="A57" t="s">
        <v>369</v>
      </c>
      <c r="B57" s="354" t="s">
        <v>42</v>
      </c>
    </row>
    <row r="59" spans="1:2">
      <c r="A59" s="320" t="s">
        <v>351</v>
      </c>
    </row>
    <row r="61" spans="1:2">
      <c r="A61" s="316" t="s">
        <v>39</v>
      </c>
      <c r="B61" s="316" t="s">
        <v>293</v>
      </c>
    </row>
    <row r="62" spans="1:2">
      <c r="A62" t="s">
        <v>353</v>
      </c>
      <c r="B62" s="317" t="s">
        <v>354</v>
      </c>
    </row>
    <row r="66" spans="1:2">
      <c r="A66" t="s">
        <v>355</v>
      </c>
      <c r="B66" s="323">
        <v>44357</v>
      </c>
    </row>
  </sheetData>
  <mergeCells count="2">
    <mergeCell ref="A1:B1"/>
    <mergeCell ref="A2:B2"/>
  </mergeCells>
  <hyperlinks>
    <hyperlink ref="B7" r:id="rId1" xr:uid="{AB24E4F9-3778-584C-960C-B7962B8E3EA0}"/>
    <hyperlink ref="B8" r:id="rId2" xr:uid="{F10E6373-8373-CA45-B7EF-349990365AB4}"/>
    <hyperlink ref="B9" r:id="rId3" location="0; https://fred.stlouisfed.org/series/WCURCIR" xr:uid="{8514279D-810F-7240-9298-B0E97F578DBB}"/>
    <hyperlink ref="B10" r:id="rId4" xr:uid="{5B50AD57-6D43-A249-8E06-DFED1A2742E4}"/>
    <hyperlink ref="B11" r:id="rId5" xr:uid="{90DE96A8-3C56-4A41-82CF-7EDA217C6951}"/>
    <hyperlink ref="B12" r:id="rId6" xr:uid="{F39AB469-8668-8B4C-908F-D2F55BE3C9EF}"/>
    <hyperlink ref="B13" r:id="rId7" location="!/cube/snbnomu?fromDate=1980-01&amp;toDate=2020-10&amp;dimSel=D0(5,10,20,50,100,200,500,1000,T,M)" xr:uid="{C159B217-3B8C-6D4E-BA3C-8AB6462500C3}"/>
    <hyperlink ref="B14" r:id="rId8" xr:uid="{093E5F84-7510-DD41-9C63-2953FE116298}"/>
    <hyperlink ref="B15" r:id="rId9" location=":~:text=There%20are%20over%203.9%20billion,worth%20about%20%C2%A371%20billion" xr:uid="{759A5427-E174-2A4B-BA61-7237EAB97CD1}"/>
    <hyperlink ref="B16" r:id="rId10" xr:uid="{100B444C-8A06-5C46-B695-1747DBC2EE21}"/>
    <hyperlink ref="B17" r:id="rId11" location="download" xr:uid="{DDFF9D3E-46F9-2B48-BB92-27D29AABD6C6}"/>
    <hyperlink ref="B24" r:id="rId12" xr:uid="{F2045DD6-8CDB-2346-BCE6-09B3B931E90F}"/>
    <hyperlink ref="B25" r:id="rId13" xr:uid="{F2A03DDC-CD53-DA4E-8A57-24C8028A0606}"/>
    <hyperlink ref="B26" r:id="rId14" xr:uid="{D247809B-3B90-5C4F-A0B5-E6670E9508EC}"/>
    <hyperlink ref="B27" r:id="rId15" xr:uid="{7E49A867-4400-D44E-991F-58244AB92FED}"/>
    <hyperlink ref="B28" r:id="rId16" xr:uid="{48FD4F8F-5EDA-1F48-A848-DBAB50EA1AAE}"/>
    <hyperlink ref="B29" r:id="rId17" xr:uid="{20900BD4-3672-E34D-A87E-BC4FB97F32B0}"/>
    <hyperlink ref="B30" r:id="rId18" xr:uid="{2EF3D04F-1153-704A-AE99-C62A64315B29}"/>
    <hyperlink ref="B31" r:id="rId19" xr:uid="{545FFE9A-EE32-6A44-B9EA-A444980BC3A4}"/>
    <hyperlink ref="B32" r:id="rId20" xr:uid="{0DDBB2CF-4DB3-1742-A6E1-3C2C62261841}"/>
    <hyperlink ref="B54" r:id="rId21" xr:uid="{C116DD5C-1DAD-714C-8277-1EDA7DB8A0C5}"/>
    <hyperlink ref="B53" r:id="rId22" xr:uid="{7D55A40B-2914-EE4C-89C1-2CE701F2BD39}"/>
    <hyperlink ref="B38" r:id="rId23" xr:uid="{50597502-0911-BA4B-A84A-C2497A770FF0}"/>
    <hyperlink ref="B39" r:id="rId24" xr:uid="{77C4A399-489A-BB46-86A0-1DE12B4D593D}"/>
    <hyperlink ref="B40" r:id="rId25" xr:uid="{9C2B9F0B-FD26-C24C-A923-A90A994F1FA6}"/>
    <hyperlink ref="B41" r:id="rId26" xr:uid="{467CD82B-DF61-AC4F-9737-62F4556755E0}"/>
    <hyperlink ref="B42" r:id="rId27" xr:uid="{0C03E7BA-D06D-B14E-81E1-AACDBDE2666E}"/>
    <hyperlink ref="B43" r:id="rId28" xr:uid="{E148F01D-B275-DD49-A9B3-681515C7A4E8}"/>
    <hyperlink ref="B44" r:id="rId29" xr:uid="{1C9A26F6-6E51-9E4E-9067-6D3495C2517C}"/>
    <hyperlink ref="B45" r:id="rId30" xr:uid="{BED15BCD-0FC3-1D44-A6CE-1F01370AB912}"/>
    <hyperlink ref="B46" r:id="rId31" xr:uid="{0426B14C-A399-A143-95E5-754771EB1EE5}"/>
    <hyperlink ref="B47" r:id="rId32" xr:uid="{2C7FCCA2-D0A4-5B45-A7D1-0F0148D7B3E0}"/>
    <hyperlink ref="B62" r:id="rId33" xr:uid="{AF783863-A165-474A-BEA9-25E2B1CAC824}"/>
    <hyperlink ref="B55" r:id="rId34" xr:uid="{D7D8CCEB-8534-6048-B84C-5EE56B520B3B}"/>
    <hyperlink ref="B56" r:id="rId35" xr:uid="{CA37EE05-7115-094D-933C-655D4755F6B3}"/>
    <hyperlink ref="B19" r:id="rId36" xr:uid="{9B980F9A-3DC8-E242-95BF-2E9A949A4BEA}"/>
    <hyperlink ref="B18" r:id="rId37" location="section2" xr:uid="{586EB249-4A34-9B49-8DCA-FDAE2EBB66C7}"/>
    <hyperlink ref="B57" r:id="rId38" xr:uid="{6DF54172-D805-034C-B7E6-627A5B664C1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6E18-F981-4341-85E0-9DE2DEFAE9CE}">
  <sheetPr>
    <tabColor rgb="FF92D050"/>
  </sheetPr>
  <dimension ref="A1:C10"/>
  <sheetViews>
    <sheetView zoomScale="75" workbookViewId="0">
      <selection activeCell="A2" sqref="A2"/>
    </sheetView>
  </sheetViews>
  <sheetFormatPr baseColWidth="10" defaultRowHeight="16"/>
  <cols>
    <col min="1" max="1" width="19.83203125" bestFit="1" customWidth="1"/>
    <col min="2" max="2" width="21" bestFit="1" customWidth="1"/>
    <col min="3" max="3" width="19" bestFit="1" customWidth="1"/>
  </cols>
  <sheetData>
    <row r="1" spans="1:3">
      <c r="B1" t="s">
        <v>75</v>
      </c>
      <c r="C1" t="s">
        <v>76</v>
      </c>
    </row>
    <row r="2" spans="1:3">
      <c r="A2" t="s">
        <v>54</v>
      </c>
      <c r="B2" s="1">
        <v>0.25800000000000001</v>
      </c>
      <c r="C2" s="1">
        <v>6.3E-2</v>
      </c>
    </row>
    <row r="3" spans="1:3">
      <c r="A3" t="s">
        <v>77</v>
      </c>
      <c r="B3" s="1">
        <v>4.9000000000000002E-2</v>
      </c>
      <c r="C3" s="1">
        <v>0.16500000000000001</v>
      </c>
    </row>
    <row r="4" spans="1:3">
      <c r="A4" t="s">
        <v>78</v>
      </c>
      <c r="B4" s="1">
        <v>0.23899999999999999</v>
      </c>
      <c r="C4" s="1">
        <v>0.14399999999999999</v>
      </c>
    </row>
    <row r="5" spans="1:3">
      <c r="A5" t="s">
        <v>79</v>
      </c>
      <c r="B5" s="1">
        <v>0.32200000000000001</v>
      </c>
      <c r="C5" s="1">
        <v>0.16300000000000001</v>
      </c>
    </row>
    <row r="6" spans="1:3">
      <c r="A6" t="s">
        <v>80</v>
      </c>
      <c r="B6" s="1">
        <v>0.105</v>
      </c>
      <c r="C6" s="1">
        <v>0.4</v>
      </c>
    </row>
    <row r="7" spans="1:3">
      <c r="A7" t="s">
        <v>64</v>
      </c>
      <c r="B7" s="1">
        <v>2.5999999999999999E-2</v>
      </c>
      <c r="C7" s="1">
        <v>6.5000000000000002E-2</v>
      </c>
    </row>
    <row r="8" spans="1:3">
      <c r="B8" s="1"/>
      <c r="C8" s="1"/>
    </row>
    <row r="10" spans="1:3">
      <c r="A10" t="s">
        <v>81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580B-B17E-5B41-BDB1-08247C0A0255}">
  <sheetPr>
    <tabColor rgb="FF92D050"/>
  </sheetPr>
  <dimension ref="A1:P28"/>
  <sheetViews>
    <sheetView workbookViewId="0"/>
  </sheetViews>
  <sheetFormatPr baseColWidth="10" defaultRowHeight="16"/>
  <cols>
    <col min="1" max="1" width="17.83203125" bestFit="1" customWidth="1"/>
  </cols>
  <sheetData>
    <row r="1" spans="1:16" ht="17" thickBot="1"/>
    <row r="2" spans="1:16">
      <c r="A2" s="90"/>
      <c r="B2" s="91">
        <v>2000</v>
      </c>
      <c r="C2" s="92">
        <v>2003</v>
      </c>
      <c r="D2" s="92">
        <v>2006</v>
      </c>
      <c r="E2" s="92">
        <v>2009</v>
      </c>
      <c r="F2" s="92">
        <v>2012</v>
      </c>
      <c r="G2" s="92">
        <v>2015</v>
      </c>
      <c r="H2" s="92">
        <v>2018</v>
      </c>
      <c r="I2" s="92" t="s">
        <v>94</v>
      </c>
    </row>
    <row r="3" spans="1:16">
      <c r="A3" s="93"/>
      <c r="B3" s="94"/>
      <c r="C3" s="95"/>
      <c r="D3" s="95"/>
      <c r="E3" s="95"/>
      <c r="F3" s="95"/>
      <c r="G3" s="95"/>
      <c r="H3" s="95"/>
      <c r="I3" s="95"/>
    </row>
    <row r="4" spans="1:16" ht="17" thickBot="1">
      <c r="A4" s="96" t="s">
        <v>95</v>
      </c>
      <c r="B4" s="97">
        <v>6762.14</v>
      </c>
      <c r="C4" s="98">
        <v>7723.11</v>
      </c>
      <c r="D4" s="98">
        <v>9260.35</v>
      </c>
      <c r="E4" s="98">
        <v>9842.2099999999991</v>
      </c>
      <c r="F4" s="98">
        <v>11006.81</v>
      </c>
      <c r="G4" s="98">
        <v>12297.48</v>
      </c>
      <c r="H4" s="98">
        <v>13993.28</v>
      </c>
      <c r="I4" s="99"/>
    </row>
    <row r="5" spans="1:16">
      <c r="A5" s="100" t="s">
        <v>96</v>
      </c>
      <c r="B5" s="101"/>
      <c r="C5" s="102">
        <v>0.14000000000000001</v>
      </c>
      <c r="D5" s="103">
        <v>0.2</v>
      </c>
      <c r="E5" s="103">
        <v>0.06</v>
      </c>
      <c r="F5" s="103">
        <v>0.12</v>
      </c>
      <c r="G5" s="103">
        <v>0.12</v>
      </c>
      <c r="H5" s="103">
        <v>0.14000000000000001</v>
      </c>
      <c r="I5" s="104">
        <v>1.07</v>
      </c>
      <c r="J5" s="356"/>
      <c r="K5" s="357"/>
      <c r="L5" s="357"/>
      <c r="M5" s="357"/>
      <c r="N5" s="357"/>
      <c r="O5" s="357"/>
      <c r="P5" s="357"/>
    </row>
    <row r="6" spans="1:16">
      <c r="A6" s="100" t="s">
        <v>97</v>
      </c>
      <c r="B6" s="101"/>
      <c r="C6" s="102"/>
      <c r="D6" s="103"/>
      <c r="E6" s="103"/>
      <c r="F6" s="103"/>
      <c r="G6" s="103"/>
      <c r="H6" s="105"/>
      <c r="I6" s="106">
        <f>_xlfn.RRI(18, B4, H4)</f>
        <v>4.1229368726076077E-2</v>
      </c>
    </row>
    <row r="7" spans="1:16">
      <c r="A7" s="100" t="s">
        <v>98</v>
      </c>
      <c r="B7" s="101"/>
      <c r="C7" s="107"/>
      <c r="D7" s="108"/>
      <c r="E7" s="108"/>
      <c r="F7" s="108"/>
      <c r="G7" s="108"/>
      <c r="H7" s="108"/>
      <c r="I7" s="109">
        <v>0.12959999999999999</v>
      </c>
    </row>
    <row r="8" spans="1:16">
      <c r="A8" s="100"/>
      <c r="B8" s="101"/>
      <c r="C8" s="107"/>
      <c r="D8" s="108"/>
      <c r="E8" s="108"/>
      <c r="F8" s="108"/>
      <c r="G8" s="108"/>
      <c r="H8" s="108"/>
      <c r="I8" s="100"/>
    </row>
    <row r="9" spans="1:16" ht="17" thickBot="1">
      <c r="A9" s="110" t="s">
        <v>99</v>
      </c>
      <c r="B9" s="111">
        <v>0.3</v>
      </c>
      <c r="C9" s="112">
        <v>0.6</v>
      </c>
      <c r="D9" s="112">
        <v>0.97</v>
      </c>
      <c r="E9" s="112">
        <v>1.42</v>
      </c>
      <c r="F9" s="112">
        <v>2.1</v>
      </c>
      <c r="G9" s="112">
        <v>2.4700000000000002</v>
      </c>
      <c r="H9" s="112">
        <v>3.1</v>
      </c>
      <c r="I9" s="113"/>
      <c r="K9" s="357"/>
    </row>
    <row r="10" spans="1:16">
      <c r="A10" s="100" t="s">
        <v>96</v>
      </c>
      <c r="B10" s="101"/>
      <c r="C10" s="102">
        <f>(C9-B9)/B9</f>
        <v>1</v>
      </c>
      <c r="D10" s="102">
        <f t="shared" ref="D10:H10" si="0">(D9-C9)/C9</f>
        <v>0.6166666666666667</v>
      </c>
      <c r="E10" s="102">
        <f t="shared" si="0"/>
        <v>0.46391752577319584</v>
      </c>
      <c r="F10" s="102">
        <f t="shared" si="0"/>
        <v>0.47887323943661986</v>
      </c>
      <c r="G10" s="102">
        <f t="shared" si="0"/>
        <v>0.17619047619047623</v>
      </c>
      <c r="H10" s="102">
        <f t="shared" si="0"/>
        <v>0.25506072874493918</v>
      </c>
      <c r="I10" s="104">
        <f>(H9-B9)/B9</f>
        <v>9.3333333333333339</v>
      </c>
      <c r="K10" s="357"/>
    </row>
    <row r="11" spans="1:16">
      <c r="A11" s="100" t="s">
        <v>97</v>
      </c>
      <c r="B11" s="101"/>
      <c r="C11" s="102"/>
      <c r="D11" s="103"/>
      <c r="E11" s="103"/>
      <c r="F11" s="103"/>
      <c r="G11" s="103"/>
      <c r="H11" s="103"/>
      <c r="I11" s="114">
        <f>_xlfn.RRI(18,B9, H9)</f>
        <v>0.13853579996337118</v>
      </c>
    </row>
    <row r="12" spans="1:16" ht="17" thickBot="1">
      <c r="A12" s="99" t="s">
        <v>98</v>
      </c>
      <c r="B12" s="115"/>
      <c r="C12" s="116"/>
      <c r="D12" s="117"/>
      <c r="E12" s="117"/>
      <c r="F12" s="117"/>
      <c r="G12" s="117"/>
      <c r="H12" s="117"/>
      <c r="I12" s="113">
        <f>AVERAGE(C10:H10)</f>
        <v>0.49845143946864967</v>
      </c>
    </row>
    <row r="13" spans="1:16">
      <c r="A13" s="100"/>
      <c r="B13" s="101"/>
      <c r="C13" s="107"/>
      <c r="D13" s="108"/>
      <c r="E13" s="108"/>
      <c r="F13" s="108"/>
      <c r="G13" s="108"/>
      <c r="H13" s="108"/>
      <c r="I13" s="109"/>
    </row>
    <row r="14" spans="1:16" ht="17" thickBot="1">
      <c r="A14" s="110" t="s">
        <v>100</v>
      </c>
      <c r="B14" s="111">
        <v>1.3</v>
      </c>
      <c r="C14" s="112">
        <v>1.7</v>
      </c>
      <c r="D14" s="112">
        <v>2.12</v>
      </c>
      <c r="E14" s="112">
        <v>1.92</v>
      </c>
      <c r="F14" s="112">
        <v>2.5499999999999998</v>
      </c>
      <c r="G14" s="112">
        <v>3.05</v>
      </c>
      <c r="H14" s="112">
        <v>3.98</v>
      </c>
      <c r="I14" s="118"/>
    </row>
    <row r="15" spans="1:16">
      <c r="A15" s="100" t="s">
        <v>96</v>
      </c>
      <c r="B15" s="101"/>
      <c r="C15" s="102">
        <f>(C14-B14)/B14</f>
        <v>0.3076923076923076</v>
      </c>
      <c r="D15" s="102">
        <f t="shared" ref="D15:H15" si="1">(D14-C14)/C14</f>
        <v>0.24705882352941186</v>
      </c>
      <c r="E15" s="102">
        <f t="shared" si="1"/>
        <v>-9.433962264150951E-2</v>
      </c>
      <c r="F15" s="102">
        <f t="shared" si="1"/>
        <v>0.32812499999999994</v>
      </c>
      <c r="G15" s="102">
        <f t="shared" si="1"/>
        <v>0.19607843137254904</v>
      </c>
      <c r="H15" s="102">
        <f t="shared" si="1"/>
        <v>0.30491803278688534</v>
      </c>
      <c r="I15" s="104">
        <f>(H14-B14)/B14</f>
        <v>2.0615384615384613</v>
      </c>
    </row>
    <row r="16" spans="1:16">
      <c r="A16" s="100" t="s">
        <v>97</v>
      </c>
      <c r="B16" s="101"/>
      <c r="C16" s="102"/>
      <c r="D16" s="103"/>
      <c r="E16" s="103"/>
      <c r="F16" s="103"/>
      <c r="G16" s="103"/>
      <c r="H16" s="103"/>
      <c r="I16" s="114">
        <f>_xlfn.RRI(18,B14, H14)</f>
        <v>6.4134812509249794E-2</v>
      </c>
    </row>
    <row r="17" spans="1:9" ht="17" thickBot="1">
      <c r="A17" s="99" t="s">
        <v>98</v>
      </c>
      <c r="B17" s="115"/>
      <c r="C17" s="116"/>
      <c r="D17" s="117"/>
      <c r="E17" s="117"/>
      <c r="F17" s="117"/>
      <c r="G17" s="117"/>
      <c r="H17" s="117"/>
      <c r="I17" s="113">
        <f>AVERAGE(C15:H15)</f>
        <v>0.21492216212327406</v>
      </c>
    </row>
    <row r="18" spans="1:9">
      <c r="A18" s="119"/>
      <c r="B18" s="120"/>
      <c r="C18" s="121"/>
      <c r="D18" s="121"/>
      <c r="E18" s="121"/>
      <c r="F18" s="121"/>
      <c r="G18" s="121"/>
      <c r="H18" s="121"/>
      <c r="I18" s="119"/>
    </row>
    <row r="19" spans="1:9" ht="17" thickBot="1">
      <c r="A19" s="122" t="s">
        <v>101</v>
      </c>
      <c r="B19" s="111">
        <v>39.799999999999997</v>
      </c>
      <c r="C19" s="112">
        <v>41.1</v>
      </c>
      <c r="D19" s="112">
        <v>41.6</v>
      </c>
      <c r="E19" s="112">
        <v>31.6</v>
      </c>
      <c r="F19" s="112">
        <v>27.21</v>
      </c>
      <c r="G19" s="112">
        <v>29.18</v>
      </c>
      <c r="H19" s="112">
        <v>25.8</v>
      </c>
      <c r="I19" s="118"/>
    </row>
    <row r="20" spans="1:9">
      <c r="A20" s="100" t="s">
        <v>96</v>
      </c>
      <c r="B20" s="101"/>
      <c r="C20" s="102">
        <f>(C19-B19)/B19</f>
        <v>3.266331658291468E-2</v>
      </c>
      <c r="D20" s="102">
        <f t="shared" ref="D20:H20" si="2">(D19-C19)/C19</f>
        <v>1.21654501216545E-2</v>
      </c>
      <c r="E20" s="102">
        <f t="shared" si="2"/>
        <v>-0.24038461538461536</v>
      </c>
      <c r="F20" s="102">
        <f t="shared" si="2"/>
        <v>-0.13892405063291141</v>
      </c>
      <c r="G20" s="102">
        <f t="shared" si="2"/>
        <v>7.2399852995222294E-2</v>
      </c>
      <c r="H20" s="102">
        <f t="shared" si="2"/>
        <v>-0.11583276216586699</v>
      </c>
      <c r="I20" s="104">
        <f>(H19-B19)/B19</f>
        <v>-0.35175879396984916</v>
      </c>
    </row>
    <row r="21" spans="1:9">
      <c r="A21" s="100" t="s">
        <v>97</v>
      </c>
      <c r="B21" s="101"/>
      <c r="C21" s="102"/>
      <c r="D21" s="103"/>
      <c r="E21" s="103"/>
      <c r="F21" s="103"/>
      <c r="G21" s="103"/>
      <c r="H21" s="103"/>
      <c r="I21" s="114">
        <f>_xlfn.RRI(18,B19, H19)</f>
        <v>-2.37952329238732E-2</v>
      </c>
    </row>
    <row r="22" spans="1:9">
      <c r="A22" s="100" t="s">
        <v>98</v>
      </c>
      <c r="B22" s="101"/>
      <c r="C22" s="107"/>
      <c r="D22" s="108"/>
      <c r="E22" s="108"/>
      <c r="F22" s="108"/>
      <c r="G22" s="108"/>
      <c r="H22" s="108"/>
      <c r="I22" s="109">
        <f>AVERAGE(C20:H20)</f>
        <v>-6.298546808060039E-2</v>
      </c>
    </row>
    <row r="25" spans="1:9">
      <c r="A25" t="s">
        <v>102</v>
      </c>
    </row>
    <row r="26" spans="1:9">
      <c r="A26" s="317" t="s">
        <v>103</v>
      </c>
    </row>
    <row r="27" spans="1:9">
      <c r="A27" s="317" t="s">
        <v>104</v>
      </c>
    </row>
    <row r="28" spans="1:9">
      <c r="A28" s="317" t="s">
        <v>105</v>
      </c>
    </row>
  </sheetData>
  <hyperlinks>
    <hyperlink ref="A26" r:id="rId1" display="Federal Reserve Non Cash Payment Study" xr:uid="{1B7518AC-0415-6341-BE14-9504FE5CB4CB}"/>
    <hyperlink ref="A27" r:id="rId2" xr:uid="{5C7D02CF-F039-F24A-8577-97784CE73759}"/>
    <hyperlink ref="A28" r:id="rId3" xr:uid="{4BD9FFD4-46C2-2046-882B-A8C2232A6CFE}"/>
  </hyperlinks>
  <pageMargins left="0.7" right="0.7" top="0.75" bottom="0.75" header="0.3" footer="0.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7D8FF-1FFF-7848-B7EC-08E09CA0BD18}">
  <sheetPr>
    <tabColor rgb="FF92D050"/>
  </sheetPr>
  <dimension ref="A1:I12"/>
  <sheetViews>
    <sheetView workbookViewId="0">
      <selection activeCell="A2" sqref="A2:I2"/>
    </sheetView>
  </sheetViews>
  <sheetFormatPr baseColWidth="10" defaultRowHeight="16"/>
  <cols>
    <col min="1" max="1" width="14.83203125" bestFit="1" customWidth="1"/>
    <col min="6" max="8" width="11.5" bestFit="1" customWidth="1"/>
  </cols>
  <sheetData>
    <row r="1" spans="1:9" ht="17" thickBot="1"/>
    <row r="2" spans="1:9" ht="17" thickBot="1">
      <c r="A2" s="370" t="s">
        <v>108</v>
      </c>
      <c r="B2" s="371"/>
      <c r="C2" s="371"/>
      <c r="D2" s="371"/>
      <c r="E2" s="371"/>
      <c r="F2" s="371"/>
      <c r="G2" s="371"/>
      <c r="H2" s="371"/>
      <c r="I2" s="372"/>
    </row>
    <row r="3" spans="1:9">
      <c r="B3" s="373">
        <v>2000</v>
      </c>
      <c r="C3" s="375">
        <v>2003</v>
      </c>
      <c r="D3" s="375">
        <v>2006</v>
      </c>
      <c r="E3" s="375">
        <v>2009</v>
      </c>
      <c r="F3" s="375">
        <v>2012</v>
      </c>
      <c r="G3" s="375">
        <v>2015</v>
      </c>
      <c r="H3" s="375">
        <v>2018</v>
      </c>
      <c r="I3" s="368" t="s">
        <v>94</v>
      </c>
    </row>
    <row r="4" spans="1:9">
      <c r="B4" s="374"/>
      <c r="C4" s="376"/>
      <c r="D4" s="376"/>
      <c r="E4" s="376"/>
      <c r="F4" s="376"/>
      <c r="G4" s="376"/>
      <c r="H4" s="376"/>
      <c r="I4" s="369"/>
    </row>
    <row r="5" spans="1:9" ht="17" thickBot="1">
      <c r="A5" s="125" t="s">
        <v>107</v>
      </c>
      <c r="B5" s="126">
        <v>6762.14</v>
      </c>
      <c r="C5" s="127">
        <v>7723.11</v>
      </c>
      <c r="D5" s="128">
        <v>9260.35</v>
      </c>
      <c r="E5" s="128">
        <v>9842.2099999999991</v>
      </c>
      <c r="F5" s="128">
        <v>11006.81</v>
      </c>
      <c r="G5" s="128">
        <v>12297.48</v>
      </c>
      <c r="H5" s="128">
        <v>13993.28</v>
      </c>
      <c r="I5" s="129"/>
    </row>
    <row r="6" spans="1:9">
      <c r="A6" s="130" t="s">
        <v>96</v>
      </c>
      <c r="B6" s="131"/>
      <c r="C6" s="132">
        <v>0.14000000000000001</v>
      </c>
      <c r="D6" s="133">
        <v>0.2</v>
      </c>
      <c r="E6" s="133">
        <v>0.06</v>
      </c>
      <c r="F6" s="133">
        <v>0.12</v>
      </c>
      <c r="G6" s="133">
        <v>0.12</v>
      </c>
      <c r="H6" s="133">
        <v>0.14000000000000001</v>
      </c>
      <c r="I6" s="134">
        <v>1.07</v>
      </c>
    </row>
    <row r="8" spans="1:9" ht="17" thickBot="1">
      <c r="A8" s="135" t="s">
        <v>106</v>
      </c>
      <c r="B8" s="136">
        <v>0.3</v>
      </c>
      <c r="C8" s="70">
        <v>0.6</v>
      </c>
      <c r="D8" s="70">
        <v>0.97</v>
      </c>
      <c r="E8" s="70">
        <v>1.42</v>
      </c>
      <c r="F8" s="70">
        <v>2.1</v>
      </c>
      <c r="G8" s="70">
        <v>2.4700000000000002</v>
      </c>
      <c r="H8" s="70">
        <v>3.1</v>
      </c>
      <c r="I8" s="137"/>
    </row>
    <row r="9" spans="1:9">
      <c r="A9" s="130" t="s">
        <v>96</v>
      </c>
      <c r="B9" s="131"/>
      <c r="C9" s="132">
        <f>(C8-B8)/B8</f>
        <v>1</v>
      </c>
      <c r="D9" s="132">
        <f t="shared" ref="D9:H9" si="0">(D8-C8)/C8</f>
        <v>0.6166666666666667</v>
      </c>
      <c r="E9" s="132">
        <f t="shared" si="0"/>
        <v>0.46391752577319584</v>
      </c>
      <c r="F9" s="132">
        <f t="shared" si="0"/>
        <v>0.47887323943661986</v>
      </c>
      <c r="G9" s="132">
        <f t="shared" si="0"/>
        <v>0.17619047619047623</v>
      </c>
      <c r="H9" s="132">
        <f t="shared" si="0"/>
        <v>0.25506072874493918</v>
      </c>
      <c r="I9" s="134">
        <f>(H8-B8)/B8</f>
        <v>9.3333333333333339</v>
      </c>
    </row>
    <row r="11" spans="1:9" ht="17" thickBot="1">
      <c r="A11" s="135" t="s">
        <v>78</v>
      </c>
      <c r="B11" s="136">
        <v>1.3</v>
      </c>
      <c r="C11" s="70">
        <v>1.7</v>
      </c>
      <c r="D11" s="70">
        <v>2.12</v>
      </c>
      <c r="E11" s="70">
        <v>1.92</v>
      </c>
      <c r="F11" s="70">
        <v>2.5499999999999998</v>
      </c>
      <c r="G11" s="70">
        <v>3.05</v>
      </c>
      <c r="H11" s="70">
        <v>3.98</v>
      </c>
      <c r="I11" s="124"/>
    </row>
    <row r="12" spans="1:9">
      <c r="A12" s="130" t="s">
        <v>96</v>
      </c>
      <c r="B12" s="131"/>
      <c r="C12" s="132">
        <f>(C11-B11)/B11</f>
        <v>0.3076923076923076</v>
      </c>
      <c r="D12" s="132">
        <f t="shared" ref="D12:H12" si="1">(D11-C11)/C11</f>
        <v>0.24705882352941186</v>
      </c>
      <c r="E12" s="132">
        <f t="shared" si="1"/>
        <v>-9.433962264150951E-2</v>
      </c>
      <c r="F12" s="132">
        <f t="shared" si="1"/>
        <v>0.32812499999999994</v>
      </c>
      <c r="G12" s="132">
        <f t="shared" si="1"/>
        <v>0.19607843137254904</v>
      </c>
      <c r="H12" s="132">
        <f t="shared" si="1"/>
        <v>0.30491803278688534</v>
      </c>
      <c r="I12" s="134">
        <f>(H11-B11)/B11</f>
        <v>2.0615384615384613</v>
      </c>
    </row>
  </sheetData>
  <mergeCells count="9">
    <mergeCell ref="I3:I4"/>
    <mergeCell ref="A2:I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557BC-7CE7-F94E-8776-2BEB57E83FEA}">
  <sheetPr>
    <tabColor rgb="FF0070C0"/>
  </sheetPr>
  <dimension ref="A2:F54"/>
  <sheetViews>
    <sheetView workbookViewId="0">
      <selection activeCell="A3" sqref="A3"/>
    </sheetView>
  </sheetViews>
  <sheetFormatPr baseColWidth="10" defaultRowHeight="16"/>
  <cols>
    <col min="1" max="1" width="20.6640625" bestFit="1" customWidth="1"/>
    <col min="2" max="3" width="11" bestFit="1" customWidth="1"/>
    <col min="4" max="4" width="16" bestFit="1" customWidth="1"/>
    <col min="5" max="8" width="11.5" bestFit="1" customWidth="1"/>
  </cols>
  <sheetData>
    <row r="2" spans="1:6">
      <c r="A2" s="15" t="s">
        <v>82</v>
      </c>
    </row>
    <row r="3" spans="1:6">
      <c r="A3" s="317" t="s">
        <v>93</v>
      </c>
    </row>
    <row r="4" spans="1:6">
      <c r="A4" s="15"/>
    </row>
    <row r="5" spans="1:6" ht="17" thickBot="1">
      <c r="A5" s="59">
        <v>2019</v>
      </c>
    </row>
    <row r="6" spans="1:6">
      <c r="A6" s="60"/>
      <c r="B6" s="61" t="s">
        <v>83</v>
      </c>
      <c r="C6" s="61" t="s">
        <v>84</v>
      </c>
      <c r="D6" s="61" t="s">
        <v>85</v>
      </c>
      <c r="E6" s="61" t="s">
        <v>86</v>
      </c>
      <c r="F6" s="62" t="s">
        <v>87</v>
      </c>
    </row>
    <row r="7" spans="1:6">
      <c r="A7" s="63" t="s">
        <v>88</v>
      </c>
      <c r="B7" s="88">
        <v>8941</v>
      </c>
      <c r="C7" s="89">
        <v>4767</v>
      </c>
      <c r="D7" s="86">
        <v>1225</v>
      </c>
      <c r="E7" s="86">
        <v>313</v>
      </c>
      <c r="F7" s="87">
        <v>179</v>
      </c>
    </row>
    <row r="8" spans="1:6">
      <c r="A8" s="63" t="s">
        <v>89</v>
      </c>
      <c r="B8" s="64">
        <v>11757</v>
      </c>
      <c r="C8" s="64">
        <v>6468</v>
      </c>
      <c r="D8" s="64">
        <v>1241</v>
      </c>
      <c r="E8" s="64">
        <v>320</v>
      </c>
      <c r="F8" s="65">
        <v>194</v>
      </c>
    </row>
    <row r="9" spans="1:6">
      <c r="A9" s="63" t="s">
        <v>90</v>
      </c>
      <c r="B9" s="66">
        <v>207</v>
      </c>
      <c r="C9" s="66">
        <v>122</v>
      </c>
      <c r="D9" s="66">
        <v>9</v>
      </c>
      <c r="E9" s="66">
        <v>4</v>
      </c>
      <c r="F9" s="67">
        <v>3</v>
      </c>
    </row>
    <row r="10" spans="1:6" ht="17" thickBot="1">
      <c r="A10" s="68" t="s">
        <v>91</v>
      </c>
      <c r="B10" s="69">
        <v>3454</v>
      </c>
      <c r="C10" s="69">
        <v>2172</v>
      </c>
      <c r="D10" s="70">
        <v>114</v>
      </c>
      <c r="E10" s="70">
        <v>140</v>
      </c>
      <c r="F10" s="71">
        <v>66</v>
      </c>
    </row>
    <row r="11" spans="1:6">
      <c r="A11" s="15"/>
    </row>
    <row r="13" spans="1:6" ht="17" thickBot="1">
      <c r="A13" s="59">
        <v>2018</v>
      </c>
    </row>
    <row r="14" spans="1:6">
      <c r="A14" s="60"/>
      <c r="B14" s="61" t="s">
        <v>83</v>
      </c>
      <c r="C14" s="61" t="s">
        <v>84</v>
      </c>
      <c r="D14" s="61" t="s">
        <v>85</v>
      </c>
      <c r="E14" s="61" t="s">
        <v>86</v>
      </c>
      <c r="F14" s="62" t="s">
        <v>87</v>
      </c>
    </row>
    <row r="15" spans="1:6">
      <c r="A15" s="63" t="s">
        <v>88</v>
      </c>
      <c r="B15" s="64">
        <v>8449</v>
      </c>
      <c r="C15" s="64">
        <v>4338</v>
      </c>
      <c r="D15" s="64">
        <v>1169</v>
      </c>
      <c r="E15" s="64">
        <v>283</v>
      </c>
      <c r="F15" s="65">
        <v>172</v>
      </c>
    </row>
    <row r="16" spans="1:6">
      <c r="A16" s="63" t="s">
        <v>89</v>
      </c>
      <c r="B16" s="64">
        <v>11380</v>
      </c>
      <c r="C16" s="64">
        <v>5901</v>
      </c>
      <c r="D16" s="64">
        <v>1184</v>
      </c>
      <c r="E16" s="64">
        <v>290</v>
      </c>
      <c r="F16" s="65">
        <v>187</v>
      </c>
    </row>
    <row r="17" spans="1:6">
      <c r="A17" s="63" t="s">
        <v>90</v>
      </c>
      <c r="B17" s="66">
        <v>188</v>
      </c>
      <c r="C17" s="66">
        <v>103</v>
      </c>
      <c r="D17" s="66">
        <v>8</v>
      </c>
      <c r="E17" s="66">
        <v>4</v>
      </c>
      <c r="F17" s="67">
        <v>3</v>
      </c>
    </row>
    <row r="18" spans="1:6" ht="17" thickBot="1">
      <c r="A18" s="68" t="s">
        <v>91</v>
      </c>
      <c r="B18" s="69">
        <v>3359</v>
      </c>
      <c r="C18" s="69">
        <v>2022</v>
      </c>
      <c r="D18" s="70">
        <v>114</v>
      </c>
      <c r="E18" s="70">
        <v>127</v>
      </c>
      <c r="F18" s="71">
        <v>63</v>
      </c>
    </row>
    <row r="20" spans="1:6" ht="17" thickBot="1">
      <c r="A20" s="59">
        <v>2017</v>
      </c>
    </row>
    <row r="21" spans="1:6">
      <c r="A21" s="60"/>
      <c r="B21" s="61" t="s">
        <v>83</v>
      </c>
      <c r="C21" s="61" t="s">
        <v>84</v>
      </c>
      <c r="D21" s="61" t="s">
        <v>85</v>
      </c>
      <c r="E21" s="61" t="s">
        <v>86</v>
      </c>
      <c r="F21" s="62" t="s">
        <v>87</v>
      </c>
    </row>
    <row r="22" spans="1:6">
      <c r="A22" s="63" t="s">
        <v>88</v>
      </c>
      <c r="B22" s="64">
        <v>7565</v>
      </c>
      <c r="C22" s="64">
        <v>3814</v>
      </c>
      <c r="D22" s="64">
        <v>1071</v>
      </c>
      <c r="E22" s="64">
        <v>253</v>
      </c>
      <c r="F22" s="65">
        <v>159</v>
      </c>
    </row>
    <row r="23" spans="1:6">
      <c r="A23" s="63" t="s">
        <v>89</v>
      </c>
      <c r="B23" s="64">
        <v>10516</v>
      </c>
      <c r="C23" s="64">
        <v>5242</v>
      </c>
      <c r="D23" s="64">
        <v>1085</v>
      </c>
      <c r="E23" s="64">
        <v>260</v>
      </c>
      <c r="F23" s="65">
        <v>173</v>
      </c>
    </row>
    <row r="24" spans="1:6">
      <c r="A24" s="63" t="s">
        <v>90</v>
      </c>
      <c r="B24" s="66">
        <v>170</v>
      </c>
      <c r="C24" s="66">
        <v>87.46</v>
      </c>
      <c r="D24" s="66">
        <v>7.7</v>
      </c>
      <c r="E24" s="66">
        <v>3.4</v>
      </c>
      <c r="F24" s="67">
        <v>2.6</v>
      </c>
    </row>
    <row r="25" spans="1:6" ht="17" thickBot="1">
      <c r="A25" s="68" t="s">
        <v>91</v>
      </c>
      <c r="B25" s="69">
        <v>3243</v>
      </c>
      <c r="C25" s="69">
        <v>1825</v>
      </c>
      <c r="D25" s="70">
        <v>113</v>
      </c>
      <c r="E25" s="70">
        <v>114</v>
      </c>
      <c r="F25" s="71">
        <v>58</v>
      </c>
    </row>
    <row r="27" spans="1:6" ht="17" thickBot="1">
      <c r="A27" s="59">
        <v>2016</v>
      </c>
    </row>
    <row r="28" spans="1:6">
      <c r="A28" s="60"/>
      <c r="B28" s="61" t="s">
        <v>83</v>
      </c>
      <c r="C28" s="61" t="s">
        <v>84</v>
      </c>
      <c r="D28" s="61" t="s">
        <v>85</v>
      </c>
      <c r="E28" s="61" t="s">
        <v>86</v>
      </c>
      <c r="F28" s="62" t="s">
        <v>87</v>
      </c>
    </row>
    <row r="29" spans="1:6">
      <c r="A29" s="63" t="s">
        <v>88</v>
      </c>
      <c r="B29" s="64">
        <v>6266</v>
      </c>
      <c r="C29" s="64">
        <v>3514</v>
      </c>
      <c r="D29" s="64">
        <v>1024</v>
      </c>
      <c r="E29" s="64">
        <v>234</v>
      </c>
      <c r="F29" s="65">
        <v>149</v>
      </c>
    </row>
    <row r="30" spans="1:6">
      <c r="A30" s="63" t="s">
        <v>89</v>
      </c>
      <c r="B30" s="64">
        <v>8872</v>
      </c>
      <c r="C30" s="64">
        <v>4827</v>
      </c>
      <c r="D30" s="64">
        <v>1038</v>
      </c>
      <c r="E30" s="64">
        <v>241</v>
      </c>
      <c r="F30" s="65">
        <v>161</v>
      </c>
    </row>
    <row r="31" spans="1:6">
      <c r="A31" s="63" t="s">
        <v>90</v>
      </c>
      <c r="B31" s="66">
        <v>141.19999999999999</v>
      </c>
      <c r="C31" s="66">
        <v>78.3</v>
      </c>
      <c r="D31" s="66">
        <v>7.4</v>
      </c>
      <c r="E31" s="66">
        <v>3</v>
      </c>
      <c r="F31" s="67">
        <v>2.4</v>
      </c>
    </row>
    <row r="32" spans="1:6" ht="17" thickBot="1">
      <c r="A32" s="68" t="s">
        <v>91</v>
      </c>
      <c r="B32" s="69">
        <v>3143</v>
      </c>
      <c r="C32" s="69">
        <v>1669</v>
      </c>
      <c r="D32" s="70">
        <v>110</v>
      </c>
      <c r="E32" s="70">
        <v>103</v>
      </c>
      <c r="F32" s="71">
        <v>57</v>
      </c>
    </row>
    <row r="34" spans="1:6" ht="17" thickBot="1">
      <c r="A34" s="59">
        <v>2015</v>
      </c>
    </row>
    <row r="35" spans="1:6">
      <c r="A35" s="60"/>
      <c r="B35" s="61" t="s">
        <v>83</v>
      </c>
      <c r="C35" s="61" t="s">
        <v>84</v>
      </c>
      <c r="D35" s="61" t="s">
        <v>85</v>
      </c>
      <c r="E35" s="61" t="s">
        <v>86</v>
      </c>
      <c r="F35" s="62" t="s">
        <v>87</v>
      </c>
    </row>
    <row r="36" spans="1:6">
      <c r="A36" s="63" t="s">
        <v>88</v>
      </c>
      <c r="B36" s="64">
        <v>6843</v>
      </c>
      <c r="C36" s="64">
        <v>3360</v>
      </c>
      <c r="D36" s="64">
        <v>1028</v>
      </c>
      <c r="E36" s="64">
        <v>200</v>
      </c>
      <c r="F36" s="65">
        <v>144</v>
      </c>
    </row>
    <row r="37" spans="1:6">
      <c r="A37" s="63" t="s">
        <v>89</v>
      </c>
      <c r="B37" s="64">
        <v>9905</v>
      </c>
      <c r="C37" s="64">
        <v>4564</v>
      </c>
      <c r="D37" s="64">
        <v>1040</v>
      </c>
      <c r="E37" s="64">
        <v>207</v>
      </c>
      <c r="F37" s="65">
        <v>154</v>
      </c>
    </row>
    <row r="38" spans="1:6">
      <c r="A38" s="63" t="s">
        <v>90</v>
      </c>
      <c r="B38" s="66">
        <v>148.5</v>
      </c>
      <c r="C38" s="66">
        <v>69.5</v>
      </c>
      <c r="D38" s="66">
        <v>7.4</v>
      </c>
      <c r="E38" s="66">
        <v>2.9</v>
      </c>
      <c r="F38" s="67">
        <v>2.2999999999999998</v>
      </c>
    </row>
    <row r="39" spans="1:6" ht="17" thickBot="1">
      <c r="A39" s="68" t="s">
        <v>91</v>
      </c>
      <c r="B39" s="69">
        <v>3009</v>
      </c>
      <c r="C39" s="69">
        <v>1574</v>
      </c>
      <c r="D39" s="70">
        <v>118</v>
      </c>
      <c r="E39" s="70">
        <v>94</v>
      </c>
      <c r="F39" s="71">
        <v>58</v>
      </c>
    </row>
    <row r="41" spans="1:6" ht="17" thickBot="1">
      <c r="A41" s="59">
        <v>2014</v>
      </c>
    </row>
    <row r="42" spans="1:6">
      <c r="A42" s="60"/>
      <c r="B42" s="61" t="s">
        <v>83</v>
      </c>
      <c r="C42" s="61" t="s">
        <v>84</v>
      </c>
      <c r="D42" s="61" t="s">
        <v>85</v>
      </c>
      <c r="E42" s="61" t="s">
        <v>86</v>
      </c>
      <c r="F42" s="62" t="s">
        <v>87</v>
      </c>
    </row>
    <row r="43" spans="1:6">
      <c r="A43" s="63" t="s">
        <v>88</v>
      </c>
      <c r="B43" s="64">
        <v>4761</v>
      </c>
      <c r="C43" s="64">
        <v>3281</v>
      </c>
      <c r="D43" s="64">
        <v>1011</v>
      </c>
      <c r="E43" s="64">
        <v>195</v>
      </c>
      <c r="F43" s="65">
        <v>153</v>
      </c>
    </row>
    <row r="44" spans="1:6">
      <c r="A44" s="63" t="s">
        <v>89</v>
      </c>
      <c r="B44" s="64">
        <v>7360</v>
      </c>
      <c r="C44" s="64">
        <v>4499</v>
      </c>
      <c r="D44" s="64">
        <v>1023</v>
      </c>
      <c r="E44" s="64">
        <v>202</v>
      </c>
      <c r="F44" s="65">
        <v>164</v>
      </c>
    </row>
    <row r="45" spans="1:6">
      <c r="A45" s="63" t="s">
        <v>90</v>
      </c>
      <c r="B45" s="64">
        <v>98.4</v>
      </c>
      <c r="C45" s="66">
        <v>60.1</v>
      </c>
      <c r="D45" s="66">
        <v>6.7</v>
      </c>
      <c r="E45" s="66">
        <v>2.4</v>
      </c>
      <c r="F45" s="67">
        <v>2.4</v>
      </c>
    </row>
    <row r="46" spans="1:6" ht="17" thickBot="1">
      <c r="A46" s="68" t="s">
        <v>91</v>
      </c>
      <c r="B46" s="69">
        <v>2402</v>
      </c>
      <c r="C46" s="69">
        <v>1437</v>
      </c>
      <c r="D46" s="70">
        <v>112</v>
      </c>
      <c r="E46" s="70">
        <v>88</v>
      </c>
      <c r="F46" s="71">
        <v>57</v>
      </c>
    </row>
    <row r="49" spans="1:6" ht="17" thickBot="1">
      <c r="A49" s="59">
        <v>2013</v>
      </c>
    </row>
    <row r="50" spans="1:6">
      <c r="A50" s="60"/>
      <c r="B50" s="61" t="s">
        <v>83</v>
      </c>
      <c r="C50" s="61" t="s">
        <v>84</v>
      </c>
      <c r="D50" s="61" t="s">
        <v>85</v>
      </c>
      <c r="E50" s="61" t="s">
        <v>86</v>
      </c>
      <c r="F50" s="62" t="s">
        <v>87</v>
      </c>
    </row>
    <row r="51" spans="1:6">
      <c r="A51" s="63" t="s">
        <v>88</v>
      </c>
      <c r="B51" s="64">
        <v>4383</v>
      </c>
      <c r="C51" s="64">
        <v>2991</v>
      </c>
      <c r="D51" s="64">
        <v>940</v>
      </c>
      <c r="E51" s="64">
        <v>176</v>
      </c>
      <c r="F51" s="65">
        <v>26</v>
      </c>
    </row>
    <row r="52" spans="1:6">
      <c r="A52" s="63" t="s">
        <v>89</v>
      </c>
      <c r="B52" s="64">
        <v>6970</v>
      </c>
      <c r="C52" s="64">
        <v>4103</v>
      </c>
      <c r="D52" s="64">
        <v>952</v>
      </c>
      <c r="E52" s="64">
        <v>182</v>
      </c>
      <c r="F52" s="65">
        <v>27</v>
      </c>
    </row>
    <row r="53" spans="1:6">
      <c r="A53" s="63" t="s">
        <v>90</v>
      </c>
      <c r="B53" s="64">
        <v>89.7</v>
      </c>
      <c r="C53" s="66">
        <v>52.7</v>
      </c>
      <c r="D53" s="66">
        <v>6.4</v>
      </c>
      <c r="E53" s="66">
        <v>1.9</v>
      </c>
      <c r="F53" s="67">
        <v>0.2</v>
      </c>
    </row>
    <row r="54" spans="1:6" ht="17" thickBot="1">
      <c r="A54" s="68" t="s">
        <v>91</v>
      </c>
      <c r="B54" s="69">
        <v>2219</v>
      </c>
      <c r="C54" s="69">
        <v>1281</v>
      </c>
      <c r="D54" s="70">
        <v>107</v>
      </c>
      <c r="E54" s="70">
        <v>83</v>
      </c>
      <c r="F54" s="71">
        <v>6</v>
      </c>
    </row>
  </sheetData>
  <hyperlinks>
    <hyperlink ref="A3" r:id="rId1" xr:uid="{2D88467C-2437-5549-A11A-FF5D22BB17F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8803-2C62-024B-9723-2AC135CA9AC6}">
  <sheetPr>
    <tabColor rgb="FF92D050"/>
  </sheetPr>
  <dimension ref="A1:H27"/>
  <sheetViews>
    <sheetView zoomScaleNormal="100" workbookViewId="0">
      <selection activeCell="A2" sqref="A2"/>
    </sheetView>
  </sheetViews>
  <sheetFormatPr baseColWidth="10" defaultRowHeight="16"/>
  <cols>
    <col min="1" max="1" width="20.83203125" bestFit="1" customWidth="1"/>
    <col min="5" max="8" width="11.83203125" bestFit="1" customWidth="1"/>
  </cols>
  <sheetData>
    <row r="1" spans="1:8" ht="17" thickBot="1">
      <c r="A1" s="377" t="s">
        <v>88</v>
      </c>
      <c r="B1" s="378"/>
      <c r="C1" s="378"/>
      <c r="D1" s="378"/>
      <c r="E1" s="378"/>
      <c r="F1" s="378"/>
      <c r="G1" s="378"/>
      <c r="H1" s="379"/>
    </row>
    <row r="2" spans="1:8">
      <c r="A2" s="63"/>
      <c r="B2" s="72">
        <v>2013</v>
      </c>
      <c r="C2" s="72">
        <v>2014</v>
      </c>
      <c r="D2" s="72">
        <f>C2+1</f>
        <v>2015</v>
      </c>
      <c r="E2" s="72">
        <f>D2+1</f>
        <v>2016</v>
      </c>
      <c r="F2" s="72">
        <f>E2+1</f>
        <v>2017</v>
      </c>
      <c r="G2" s="72">
        <f>F2+1</f>
        <v>2018</v>
      </c>
      <c r="H2" s="73">
        <v>2019</v>
      </c>
    </row>
    <row r="3" spans="1:8">
      <c r="A3" s="74" t="s">
        <v>92</v>
      </c>
      <c r="B3" s="75">
        <v>4383</v>
      </c>
      <c r="C3" s="75">
        <v>4761</v>
      </c>
      <c r="D3" s="75">
        <v>6843</v>
      </c>
      <c r="E3" s="75">
        <v>6266</v>
      </c>
      <c r="F3" s="75">
        <v>7565</v>
      </c>
      <c r="G3" s="75">
        <v>8449</v>
      </c>
      <c r="H3" s="76">
        <v>8941</v>
      </c>
    </row>
    <row r="4" spans="1:8">
      <c r="A4" s="77" t="s">
        <v>84</v>
      </c>
      <c r="B4" s="75">
        <v>2991</v>
      </c>
      <c r="C4" s="75">
        <v>3281</v>
      </c>
      <c r="D4" s="75">
        <v>3360</v>
      </c>
      <c r="E4" s="75">
        <v>3514</v>
      </c>
      <c r="F4" s="75">
        <v>3814</v>
      </c>
      <c r="G4" s="75">
        <v>4338</v>
      </c>
      <c r="H4" s="76">
        <v>4767</v>
      </c>
    </row>
    <row r="5" spans="1:8">
      <c r="A5" s="77" t="s">
        <v>85</v>
      </c>
      <c r="B5" s="75">
        <v>940</v>
      </c>
      <c r="C5" s="75">
        <v>1011</v>
      </c>
      <c r="D5" s="75">
        <v>1028</v>
      </c>
      <c r="E5" s="75">
        <v>1024</v>
      </c>
      <c r="F5" s="75">
        <v>1071</v>
      </c>
      <c r="G5" s="75">
        <v>1169</v>
      </c>
      <c r="H5" s="76">
        <v>1225</v>
      </c>
    </row>
    <row r="6" spans="1:8">
      <c r="A6" s="77" t="s">
        <v>86</v>
      </c>
      <c r="B6" s="75">
        <v>176</v>
      </c>
      <c r="C6" s="75">
        <v>195</v>
      </c>
      <c r="D6" s="75">
        <v>200</v>
      </c>
      <c r="E6" s="75">
        <v>234</v>
      </c>
      <c r="F6" s="75">
        <v>253</v>
      </c>
      <c r="G6" s="75">
        <v>283</v>
      </c>
      <c r="H6" s="76">
        <v>313</v>
      </c>
    </row>
    <row r="7" spans="1:8">
      <c r="A7" s="78" t="s">
        <v>87</v>
      </c>
      <c r="B7" s="79">
        <v>26</v>
      </c>
      <c r="C7" s="79">
        <v>153</v>
      </c>
      <c r="D7" s="79">
        <v>144</v>
      </c>
      <c r="E7" s="79">
        <v>149</v>
      </c>
      <c r="F7" s="79">
        <v>159</v>
      </c>
      <c r="G7" s="79">
        <v>172</v>
      </c>
      <c r="H7" s="80">
        <v>179</v>
      </c>
    </row>
    <row r="8" spans="1:8" ht="17" thickBot="1">
      <c r="A8" s="81" t="s">
        <v>88</v>
      </c>
      <c r="B8" s="83">
        <f t="shared" ref="B8:H8" si="0">SUM(B3:B7)</f>
        <v>8516</v>
      </c>
      <c r="C8" s="83">
        <f t="shared" si="0"/>
        <v>9401</v>
      </c>
      <c r="D8" s="85">
        <f t="shared" si="0"/>
        <v>11575</v>
      </c>
      <c r="E8" s="83">
        <f t="shared" si="0"/>
        <v>11187</v>
      </c>
      <c r="F8" s="83">
        <f t="shared" si="0"/>
        <v>12862</v>
      </c>
      <c r="G8" s="83">
        <f t="shared" si="0"/>
        <v>14411</v>
      </c>
      <c r="H8" s="84">
        <f t="shared" si="0"/>
        <v>15425</v>
      </c>
    </row>
    <row r="27" spans="1:2">
      <c r="A27" t="s">
        <v>43</v>
      </c>
      <c r="B27" s="317" t="s">
        <v>93</v>
      </c>
    </row>
  </sheetData>
  <mergeCells count="1">
    <mergeCell ref="A1:H1"/>
  </mergeCells>
  <hyperlinks>
    <hyperlink ref="B27" r:id="rId1" display="https://investor.visa.com/SEC-Filings/" xr:uid="{FDC19911-CFA5-604B-A1C5-48F2FC633079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0D5E8-BD0F-3347-AA1E-C371F87453AF}">
  <sheetPr>
    <tabColor rgb="FF92D050"/>
  </sheetPr>
  <dimension ref="A1:K8"/>
  <sheetViews>
    <sheetView zoomScaleNormal="100" workbookViewId="0"/>
  </sheetViews>
  <sheetFormatPr baseColWidth="10" defaultRowHeight="16"/>
  <cols>
    <col min="1" max="1" width="28.6640625" bestFit="1" customWidth="1"/>
    <col min="10" max="11" width="11.6640625" bestFit="1" customWidth="1"/>
  </cols>
  <sheetData>
    <row r="1" spans="1:11">
      <c r="A1" s="15" t="s">
        <v>221</v>
      </c>
    </row>
    <row r="3" spans="1:11">
      <c r="B3" s="218" t="s">
        <v>223</v>
      </c>
      <c r="C3" s="218" t="s">
        <v>224</v>
      </c>
      <c r="D3" s="218" t="s">
        <v>225</v>
      </c>
      <c r="E3" s="218" t="s">
        <v>226</v>
      </c>
      <c r="F3" s="218" t="s">
        <v>227</v>
      </c>
      <c r="G3" s="218" t="s">
        <v>228</v>
      </c>
      <c r="H3" s="218" t="s">
        <v>229</v>
      </c>
      <c r="I3" s="218" t="s">
        <v>230</v>
      </c>
      <c r="J3" s="218" t="s">
        <v>231</v>
      </c>
      <c r="K3" s="218" t="s">
        <v>251</v>
      </c>
    </row>
    <row r="4" spans="1:11">
      <c r="A4" t="s">
        <v>250</v>
      </c>
      <c r="B4">
        <v>2463</v>
      </c>
      <c r="C4" s="219">
        <v>2867</v>
      </c>
      <c r="D4" s="219">
        <v>2838</v>
      </c>
      <c r="E4" s="219">
        <v>2973</v>
      </c>
      <c r="F4" s="219">
        <v>3090</v>
      </c>
      <c r="G4" s="219">
        <v>3461</v>
      </c>
      <c r="H4" s="219">
        <v>3261</v>
      </c>
      <c r="I4" s="220">
        <v>3742</v>
      </c>
      <c r="J4" s="220">
        <v>4000</v>
      </c>
      <c r="K4" s="220">
        <v>4400</v>
      </c>
    </row>
    <row r="5" spans="1:11">
      <c r="A5" t="s">
        <v>222</v>
      </c>
      <c r="B5" s="220">
        <v>143004</v>
      </c>
      <c r="C5" s="221">
        <v>163648</v>
      </c>
      <c r="D5" s="221">
        <v>161492</v>
      </c>
      <c r="E5" s="221">
        <v>172359</v>
      </c>
      <c r="F5" s="221">
        <v>178670</v>
      </c>
      <c r="G5" s="221">
        <v>199404</v>
      </c>
      <c r="H5" s="221">
        <v>190567</v>
      </c>
      <c r="I5" s="221">
        <v>221731</v>
      </c>
      <c r="J5" s="276">
        <v>247000</v>
      </c>
      <c r="K5" s="276">
        <v>277000</v>
      </c>
    </row>
    <row r="7" spans="1:11">
      <c r="A7" t="s">
        <v>43</v>
      </c>
    </row>
    <row r="8" spans="1:11">
      <c r="A8" s="317" t="s">
        <v>232</v>
      </c>
    </row>
  </sheetData>
  <hyperlinks>
    <hyperlink ref="A8" r:id="rId1" xr:uid="{C4634067-20B2-5D41-8A86-4951AB967764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C17E4-37DD-3D44-9CD8-B10A3DEB09CD}">
  <sheetPr>
    <tabColor rgb="FF0070C0"/>
  </sheetPr>
  <dimension ref="A1:K183"/>
  <sheetViews>
    <sheetView workbookViewId="0">
      <selection activeCell="E205" sqref="E205"/>
    </sheetView>
  </sheetViews>
  <sheetFormatPr baseColWidth="10" defaultRowHeight="16"/>
  <cols>
    <col min="2" max="2" width="13.83203125" bestFit="1" customWidth="1"/>
    <col min="3" max="3" width="11.5" bestFit="1" customWidth="1"/>
    <col min="5" max="5" width="37.6640625" bestFit="1" customWidth="1"/>
    <col min="6" max="6" width="25" bestFit="1" customWidth="1"/>
    <col min="7" max="7" width="32.1640625" bestFit="1" customWidth="1"/>
    <col min="8" max="8" width="25.5" bestFit="1" customWidth="1"/>
    <col min="9" max="9" width="17" bestFit="1" customWidth="1"/>
    <col min="10" max="10" width="23.33203125" bestFit="1" customWidth="1"/>
  </cols>
  <sheetData>
    <row r="1" spans="1:11">
      <c r="A1" t="s">
        <v>22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0</v>
      </c>
    </row>
    <row r="2" spans="1:11">
      <c r="A2" t="s">
        <v>118</v>
      </c>
      <c r="B2">
        <v>271</v>
      </c>
      <c r="C2">
        <v>80</v>
      </c>
      <c r="D2">
        <v>83</v>
      </c>
      <c r="E2">
        <v>1940</v>
      </c>
      <c r="F2">
        <v>874</v>
      </c>
      <c r="H2">
        <v>942</v>
      </c>
      <c r="I2">
        <v>124</v>
      </c>
      <c r="J2">
        <v>0</v>
      </c>
      <c r="K2">
        <v>2018</v>
      </c>
    </row>
    <row r="3" spans="1:11">
      <c r="A3" t="s">
        <v>118</v>
      </c>
      <c r="B3">
        <v>211</v>
      </c>
      <c r="C3">
        <v>65</v>
      </c>
      <c r="D3">
        <v>85</v>
      </c>
      <c r="E3">
        <v>1688</v>
      </c>
      <c r="F3">
        <v>749</v>
      </c>
      <c r="H3">
        <v>873</v>
      </c>
      <c r="I3">
        <v>65</v>
      </c>
      <c r="J3">
        <v>0</v>
      </c>
      <c r="K3">
        <v>2017</v>
      </c>
    </row>
    <row r="4" spans="1:11">
      <c r="A4" t="s">
        <v>118</v>
      </c>
      <c r="B4">
        <v>171</v>
      </c>
      <c r="C4">
        <v>53</v>
      </c>
      <c r="D4">
        <v>86</v>
      </c>
      <c r="E4">
        <v>1534</v>
      </c>
      <c r="F4">
        <v>683</v>
      </c>
      <c r="H4">
        <v>820</v>
      </c>
      <c r="I4">
        <v>31</v>
      </c>
      <c r="K4">
        <v>2016</v>
      </c>
    </row>
    <row r="5" spans="1:11">
      <c r="A5" t="s">
        <v>118</v>
      </c>
      <c r="B5">
        <v>143</v>
      </c>
      <c r="C5">
        <v>47</v>
      </c>
      <c r="D5">
        <v>89</v>
      </c>
      <c r="E5">
        <v>1269</v>
      </c>
      <c r="F5">
        <v>587</v>
      </c>
      <c r="H5">
        <v>682</v>
      </c>
      <c r="K5">
        <v>2015</v>
      </c>
    </row>
    <row r="6" spans="1:11">
      <c r="A6" t="s">
        <v>118</v>
      </c>
      <c r="B6">
        <v>123</v>
      </c>
      <c r="C6">
        <v>43</v>
      </c>
      <c r="D6">
        <v>91</v>
      </c>
      <c r="E6">
        <v>1128</v>
      </c>
      <c r="F6">
        <v>516</v>
      </c>
      <c r="H6">
        <v>612</v>
      </c>
      <c r="K6">
        <v>2014</v>
      </c>
    </row>
    <row r="7" spans="1:11">
      <c r="A7" t="s">
        <v>118</v>
      </c>
      <c r="B7">
        <v>101</v>
      </c>
      <c r="C7">
        <v>39</v>
      </c>
      <c r="D7">
        <v>94</v>
      </c>
      <c r="E7">
        <v>996</v>
      </c>
      <c r="F7">
        <v>471</v>
      </c>
      <c r="H7">
        <v>526</v>
      </c>
      <c r="K7">
        <v>2013</v>
      </c>
    </row>
    <row r="8" spans="1:11">
      <c r="A8" t="s">
        <v>118</v>
      </c>
      <c r="B8">
        <v>88</v>
      </c>
      <c r="C8">
        <v>36</v>
      </c>
      <c r="D8">
        <v>94</v>
      </c>
      <c r="E8">
        <v>909</v>
      </c>
      <c r="F8">
        <v>421</v>
      </c>
      <c r="H8">
        <v>489</v>
      </c>
      <c r="K8">
        <v>2012</v>
      </c>
    </row>
    <row r="9" spans="1:11">
      <c r="A9" t="s">
        <v>119</v>
      </c>
      <c r="B9">
        <v>2042</v>
      </c>
      <c r="C9">
        <v>999</v>
      </c>
      <c r="D9">
        <v>70</v>
      </c>
      <c r="E9">
        <v>9417</v>
      </c>
      <c r="F9">
        <v>6555</v>
      </c>
      <c r="H9">
        <v>2862</v>
      </c>
      <c r="J9">
        <v>413</v>
      </c>
      <c r="K9">
        <v>2018</v>
      </c>
    </row>
    <row r="10" spans="1:11">
      <c r="A10" t="s">
        <v>119</v>
      </c>
      <c r="B10">
        <v>2254</v>
      </c>
      <c r="C10">
        <v>1233</v>
      </c>
      <c r="D10">
        <v>90</v>
      </c>
      <c r="E10">
        <v>8287</v>
      </c>
      <c r="F10">
        <v>5597</v>
      </c>
      <c r="H10">
        <v>2690</v>
      </c>
      <c r="J10">
        <v>392</v>
      </c>
      <c r="K10">
        <v>2017</v>
      </c>
    </row>
    <row r="11" spans="1:11">
      <c r="A11" t="s">
        <v>119</v>
      </c>
      <c r="B11">
        <v>2091</v>
      </c>
      <c r="C11">
        <v>1082</v>
      </c>
      <c r="D11">
        <v>112</v>
      </c>
      <c r="E11">
        <v>7334</v>
      </c>
      <c r="F11">
        <v>4848</v>
      </c>
      <c r="H11">
        <v>2486</v>
      </c>
      <c r="J11">
        <v>384</v>
      </c>
      <c r="K11">
        <v>2016</v>
      </c>
    </row>
    <row r="12" spans="1:11">
      <c r="A12" t="s">
        <v>119</v>
      </c>
      <c r="B12">
        <v>1922</v>
      </c>
      <c r="C12">
        <v>977</v>
      </c>
      <c r="D12">
        <v>140</v>
      </c>
      <c r="E12">
        <v>6522</v>
      </c>
      <c r="F12">
        <v>4260</v>
      </c>
      <c r="H12">
        <v>2262</v>
      </c>
      <c r="J12">
        <v>376</v>
      </c>
      <c r="K12">
        <v>2015</v>
      </c>
    </row>
    <row r="13" spans="1:11">
      <c r="A13" t="s">
        <v>119</v>
      </c>
      <c r="B13">
        <v>1785</v>
      </c>
      <c r="C13">
        <v>883</v>
      </c>
      <c r="D13">
        <v>167</v>
      </c>
      <c r="E13">
        <v>5863</v>
      </c>
      <c r="F13">
        <v>3791</v>
      </c>
      <c r="H13">
        <v>2072</v>
      </c>
      <c r="J13">
        <v>363</v>
      </c>
      <c r="K13">
        <v>2014</v>
      </c>
    </row>
    <row r="14" spans="1:11">
      <c r="A14" t="s">
        <v>119</v>
      </c>
      <c r="B14">
        <v>1746</v>
      </c>
      <c r="C14">
        <v>808</v>
      </c>
      <c r="D14">
        <v>194</v>
      </c>
      <c r="E14">
        <v>5301</v>
      </c>
      <c r="F14">
        <v>3384</v>
      </c>
      <c r="H14">
        <v>1917</v>
      </c>
      <c r="J14">
        <v>346</v>
      </c>
      <c r="K14">
        <v>2013</v>
      </c>
    </row>
    <row r="15" spans="1:11">
      <c r="A15" t="s">
        <v>119</v>
      </c>
      <c r="B15">
        <v>1641</v>
      </c>
      <c r="C15">
        <v>737</v>
      </c>
      <c r="D15">
        <v>224</v>
      </c>
      <c r="E15">
        <v>4774</v>
      </c>
      <c r="F15">
        <v>2998</v>
      </c>
      <c r="H15">
        <v>1776</v>
      </c>
      <c r="J15">
        <v>330</v>
      </c>
      <c r="K15">
        <v>2012</v>
      </c>
    </row>
    <row r="16" spans="1:11">
      <c r="A16" t="s">
        <v>120</v>
      </c>
      <c r="B16">
        <v>1604</v>
      </c>
      <c r="C16">
        <v>500</v>
      </c>
      <c r="D16">
        <v>1</v>
      </c>
      <c r="E16">
        <v>2145</v>
      </c>
      <c r="F16">
        <v>1836</v>
      </c>
      <c r="G16">
        <v>154</v>
      </c>
      <c r="H16">
        <v>95</v>
      </c>
      <c r="I16">
        <v>47</v>
      </c>
      <c r="J16">
        <v>4</v>
      </c>
      <c r="K16">
        <v>2018</v>
      </c>
    </row>
    <row r="17" spans="1:11">
      <c r="A17" t="s">
        <v>120</v>
      </c>
      <c r="B17">
        <v>1481</v>
      </c>
      <c r="C17">
        <v>465</v>
      </c>
      <c r="D17">
        <v>1</v>
      </c>
      <c r="E17">
        <v>1902</v>
      </c>
      <c r="F17">
        <v>1632</v>
      </c>
      <c r="G17">
        <v>146</v>
      </c>
      <c r="H17">
        <v>85</v>
      </c>
      <c r="I17">
        <v>18</v>
      </c>
      <c r="J17">
        <v>2</v>
      </c>
      <c r="K17">
        <v>2017</v>
      </c>
    </row>
    <row r="18" spans="1:11">
      <c r="A18" t="s">
        <v>120</v>
      </c>
      <c r="B18">
        <v>1274</v>
      </c>
      <c r="C18">
        <v>446</v>
      </c>
      <c r="D18">
        <v>2</v>
      </c>
      <c r="E18">
        <v>1713</v>
      </c>
      <c r="F18">
        <v>1441</v>
      </c>
      <c r="G18">
        <v>129</v>
      </c>
      <c r="H18">
        <v>79</v>
      </c>
      <c r="I18">
        <v>11</v>
      </c>
      <c r="J18">
        <v>1</v>
      </c>
      <c r="K18">
        <v>2016</v>
      </c>
    </row>
    <row r="19" spans="1:11">
      <c r="A19" t="s">
        <v>120</v>
      </c>
      <c r="B19">
        <v>1258</v>
      </c>
      <c r="C19">
        <v>413</v>
      </c>
      <c r="D19">
        <v>2</v>
      </c>
      <c r="E19">
        <v>1564</v>
      </c>
      <c r="F19">
        <v>1353</v>
      </c>
      <c r="G19">
        <v>122</v>
      </c>
      <c r="H19">
        <v>72</v>
      </c>
      <c r="I19">
        <v>7</v>
      </c>
      <c r="J19">
        <v>1</v>
      </c>
      <c r="K19">
        <v>2015</v>
      </c>
    </row>
    <row r="20" spans="1:11">
      <c r="A20" t="s">
        <v>120</v>
      </c>
      <c r="B20">
        <v>1366</v>
      </c>
      <c r="C20">
        <v>529</v>
      </c>
      <c r="D20">
        <v>3</v>
      </c>
      <c r="E20">
        <v>1537</v>
      </c>
      <c r="F20">
        <v>1350</v>
      </c>
      <c r="G20">
        <v>117</v>
      </c>
      <c r="H20">
        <v>70</v>
      </c>
      <c r="I20">
        <v>29</v>
      </c>
      <c r="J20">
        <v>1</v>
      </c>
      <c r="K20">
        <v>2014</v>
      </c>
    </row>
    <row r="21" spans="1:11">
      <c r="A21" t="s">
        <v>120</v>
      </c>
      <c r="B21">
        <v>1023</v>
      </c>
      <c r="C21">
        <v>313</v>
      </c>
      <c r="D21">
        <v>4</v>
      </c>
      <c r="E21">
        <v>1362</v>
      </c>
      <c r="F21">
        <v>1169</v>
      </c>
      <c r="G21">
        <v>164</v>
      </c>
      <c r="I21">
        <v>29</v>
      </c>
      <c r="K21">
        <v>2013</v>
      </c>
    </row>
    <row r="22" spans="1:11">
      <c r="A22" t="s">
        <v>120</v>
      </c>
      <c r="B22">
        <v>947</v>
      </c>
      <c r="C22">
        <v>286</v>
      </c>
      <c r="D22">
        <v>5</v>
      </c>
      <c r="E22">
        <v>1273</v>
      </c>
      <c r="F22">
        <v>1088</v>
      </c>
      <c r="G22">
        <v>139</v>
      </c>
      <c r="I22">
        <v>46</v>
      </c>
      <c r="K22">
        <v>2012</v>
      </c>
    </row>
    <row r="23" spans="1:11">
      <c r="A23" t="s">
        <v>121</v>
      </c>
      <c r="B23">
        <v>10909</v>
      </c>
      <c r="C23">
        <v>6429</v>
      </c>
      <c r="D23">
        <v>633</v>
      </c>
      <c r="E23">
        <v>16629</v>
      </c>
      <c r="F23">
        <v>9025</v>
      </c>
      <c r="H23">
        <v>7513</v>
      </c>
      <c r="I23">
        <v>91</v>
      </c>
      <c r="K23">
        <v>2018</v>
      </c>
    </row>
    <row r="24" spans="1:11">
      <c r="A24" t="s">
        <v>121</v>
      </c>
      <c r="B24">
        <v>10502</v>
      </c>
      <c r="C24">
        <v>5359</v>
      </c>
      <c r="D24">
        <v>731</v>
      </c>
      <c r="E24">
        <v>14472</v>
      </c>
      <c r="F24">
        <v>7935</v>
      </c>
      <c r="H24">
        <v>6509</v>
      </c>
      <c r="I24">
        <v>28</v>
      </c>
      <c r="K24">
        <v>2017</v>
      </c>
    </row>
    <row r="25" spans="1:11">
      <c r="A25" t="s">
        <v>121</v>
      </c>
      <c r="B25">
        <v>9948</v>
      </c>
      <c r="C25">
        <v>5336</v>
      </c>
      <c r="D25">
        <v>864</v>
      </c>
      <c r="E25">
        <v>12806</v>
      </c>
      <c r="F25">
        <v>6838</v>
      </c>
      <c r="H25">
        <v>5944</v>
      </c>
      <c r="I25">
        <v>23</v>
      </c>
      <c r="K25">
        <v>2016</v>
      </c>
    </row>
    <row r="26" spans="1:11">
      <c r="A26" t="s">
        <v>121</v>
      </c>
      <c r="B26">
        <v>9958</v>
      </c>
      <c r="C26">
        <v>5427</v>
      </c>
      <c r="D26">
        <v>1018</v>
      </c>
      <c r="E26">
        <v>11847</v>
      </c>
      <c r="F26">
        <v>6211</v>
      </c>
      <c r="H26">
        <v>5612</v>
      </c>
      <c r="I26">
        <v>24</v>
      </c>
      <c r="K26">
        <v>2015</v>
      </c>
    </row>
    <row r="27" spans="1:11">
      <c r="A27" t="s">
        <v>121</v>
      </c>
      <c r="B27">
        <v>9846</v>
      </c>
      <c r="C27">
        <v>5557</v>
      </c>
      <c r="D27">
        <v>1165</v>
      </c>
      <c r="E27">
        <v>11014</v>
      </c>
      <c r="F27">
        <v>5632</v>
      </c>
      <c r="H27">
        <v>5355</v>
      </c>
      <c r="I27">
        <v>28</v>
      </c>
      <c r="K27">
        <v>2014</v>
      </c>
    </row>
    <row r="28" spans="1:11">
      <c r="A28" t="s">
        <v>121</v>
      </c>
      <c r="B28">
        <v>9456</v>
      </c>
      <c r="C28">
        <v>4953</v>
      </c>
      <c r="D28">
        <v>1297</v>
      </c>
      <c r="E28">
        <v>9780</v>
      </c>
      <c r="F28">
        <v>4911</v>
      </c>
      <c r="H28">
        <v>4831</v>
      </c>
      <c r="I28">
        <v>38</v>
      </c>
      <c r="K28">
        <v>2013</v>
      </c>
    </row>
    <row r="29" spans="1:11">
      <c r="A29" t="s">
        <v>121</v>
      </c>
      <c r="B29">
        <v>8920</v>
      </c>
      <c r="C29">
        <v>4239</v>
      </c>
      <c r="D29">
        <v>1439</v>
      </c>
      <c r="E29">
        <v>8489</v>
      </c>
      <c r="F29">
        <v>4133</v>
      </c>
      <c r="H29">
        <v>4320</v>
      </c>
      <c r="I29">
        <v>36</v>
      </c>
      <c r="K29">
        <v>2012</v>
      </c>
    </row>
    <row r="30" spans="1:11">
      <c r="A30" t="s">
        <v>122</v>
      </c>
      <c r="B30">
        <v>1429</v>
      </c>
      <c r="C30">
        <v>918</v>
      </c>
      <c r="D30">
        <v>501</v>
      </c>
      <c r="E30">
        <v>11603</v>
      </c>
      <c r="F30">
        <v>6042</v>
      </c>
      <c r="H30">
        <v>5561</v>
      </c>
      <c r="J30">
        <v>0</v>
      </c>
      <c r="K30">
        <v>2018</v>
      </c>
    </row>
    <row r="31" spans="1:11">
      <c r="A31" t="s">
        <v>122</v>
      </c>
      <c r="B31">
        <v>1382</v>
      </c>
      <c r="C31">
        <v>872</v>
      </c>
      <c r="D31">
        <v>551</v>
      </c>
      <c r="E31">
        <v>10737</v>
      </c>
      <c r="F31">
        <v>5784</v>
      </c>
      <c r="H31">
        <v>4953</v>
      </c>
      <c r="J31">
        <v>0</v>
      </c>
      <c r="K31">
        <v>2017</v>
      </c>
    </row>
    <row r="32" spans="1:11">
      <c r="A32" t="s">
        <v>122</v>
      </c>
      <c r="B32">
        <v>1351</v>
      </c>
      <c r="C32">
        <v>826</v>
      </c>
      <c r="D32">
        <v>503</v>
      </c>
      <c r="E32">
        <v>9931</v>
      </c>
      <c r="F32">
        <v>5428</v>
      </c>
      <c r="H32">
        <v>4503</v>
      </c>
      <c r="J32">
        <v>0</v>
      </c>
      <c r="K32">
        <v>2016</v>
      </c>
    </row>
    <row r="33" spans="1:11">
      <c r="A33" t="s">
        <v>122</v>
      </c>
      <c r="B33">
        <v>1318</v>
      </c>
      <c r="C33">
        <v>791</v>
      </c>
      <c r="D33">
        <v>648</v>
      </c>
      <c r="E33">
        <v>9242</v>
      </c>
      <c r="F33">
        <v>5169</v>
      </c>
      <c r="H33">
        <v>4073</v>
      </c>
      <c r="J33">
        <v>0</v>
      </c>
      <c r="K33">
        <v>2015</v>
      </c>
    </row>
    <row r="34" spans="1:11">
      <c r="A34" t="s">
        <v>122</v>
      </c>
      <c r="B34">
        <v>1262</v>
      </c>
      <c r="C34">
        <v>762</v>
      </c>
      <c r="D34">
        <v>709</v>
      </c>
      <c r="E34">
        <v>8797</v>
      </c>
      <c r="F34">
        <v>4899</v>
      </c>
      <c r="H34">
        <v>3898</v>
      </c>
      <c r="J34">
        <v>1</v>
      </c>
      <c r="K34">
        <v>2014</v>
      </c>
    </row>
    <row r="35" spans="1:11">
      <c r="A35" t="s">
        <v>122</v>
      </c>
      <c r="B35">
        <v>1225</v>
      </c>
      <c r="C35">
        <v>728</v>
      </c>
      <c r="D35">
        <v>761</v>
      </c>
      <c r="E35">
        <v>8099</v>
      </c>
      <c r="F35">
        <v>4519</v>
      </c>
      <c r="H35">
        <v>3580</v>
      </c>
      <c r="J35">
        <v>1</v>
      </c>
      <c r="K35">
        <v>2013</v>
      </c>
    </row>
    <row r="36" spans="1:11">
      <c r="A36" t="s">
        <v>122</v>
      </c>
      <c r="B36">
        <v>1136</v>
      </c>
      <c r="C36">
        <v>699</v>
      </c>
      <c r="D36">
        <v>805</v>
      </c>
      <c r="E36">
        <v>7485</v>
      </c>
      <c r="F36">
        <v>4357</v>
      </c>
      <c r="H36">
        <v>3128</v>
      </c>
      <c r="J36">
        <v>1</v>
      </c>
      <c r="K36">
        <v>2012</v>
      </c>
    </row>
    <row r="37" spans="1:11">
      <c r="A37" t="s">
        <v>123</v>
      </c>
      <c r="B37">
        <v>9189</v>
      </c>
      <c r="C37">
        <v>542</v>
      </c>
      <c r="D37">
        <v>222</v>
      </c>
      <c r="E37">
        <v>188409</v>
      </c>
      <c r="J37">
        <v>0</v>
      </c>
      <c r="K37">
        <v>2018</v>
      </c>
    </row>
    <row r="38" spans="1:11">
      <c r="A38" t="s">
        <v>123</v>
      </c>
      <c r="B38">
        <v>9667</v>
      </c>
      <c r="C38">
        <v>1524</v>
      </c>
      <c r="D38">
        <v>256</v>
      </c>
      <c r="E38">
        <v>122473</v>
      </c>
      <c r="J38">
        <v>0</v>
      </c>
      <c r="K38">
        <v>2017</v>
      </c>
    </row>
    <row r="39" spans="1:11">
      <c r="A39" t="s">
        <v>123</v>
      </c>
      <c r="B39">
        <v>7900</v>
      </c>
      <c r="C39">
        <v>1443</v>
      </c>
      <c r="D39">
        <v>293</v>
      </c>
      <c r="E39">
        <v>87002</v>
      </c>
      <c r="J39">
        <v>1</v>
      </c>
      <c r="K39">
        <v>2016</v>
      </c>
    </row>
    <row r="40" spans="1:11">
      <c r="A40" t="s">
        <v>123</v>
      </c>
      <c r="B40">
        <v>6343</v>
      </c>
      <c r="C40">
        <v>2332</v>
      </c>
      <c r="D40">
        <v>417</v>
      </c>
      <c r="E40">
        <v>57616</v>
      </c>
      <c r="J40">
        <v>1</v>
      </c>
      <c r="K40">
        <v>2015</v>
      </c>
    </row>
    <row r="41" spans="1:11">
      <c r="A41" t="s">
        <v>123</v>
      </c>
      <c r="B41">
        <v>2569</v>
      </c>
      <c r="C41">
        <v>2600</v>
      </c>
      <c r="D41">
        <v>578</v>
      </c>
      <c r="E41">
        <v>30872</v>
      </c>
      <c r="J41">
        <v>0</v>
      </c>
      <c r="K41">
        <v>2014</v>
      </c>
    </row>
    <row r="42" spans="1:11">
      <c r="A42" t="s">
        <v>123</v>
      </c>
      <c r="B42">
        <v>1837</v>
      </c>
      <c r="C42">
        <v>1869</v>
      </c>
      <c r="D42">
        <v>693</v>
      </c>
      <c r="E42">
        <v>21537</v>
      </c>
      <c r="J42">
        <v>0</v>
      </c>
      <c r="K42">
        <v>2013</v>
      </c>
    </row>
    <row r="43" spans="1:11">
      <c r="A43" t="s">
        <v>123</v>
      </c>
      <c r="B43">
        <v>1410</v>
      </c>
      <c r="C43">
        <v>1443</v>
      </c>
      <c r="D43">
        <v>784</v>
      </c>
      <c r="E43">
        <v>15993</v>
      </c>
      <c r="J43">
        <v>0</v>
      </c>
      <c r="K43">
        <v>2012</v>
      </c>
    </row>
    <row r="44" spans="1:11">
      <c r="A44" t="s">
        <v>124</v>
      </c>
      <c r="B44">
        <v>4037</v>
      </c>
      <c r="C44">
        <v>4211</v>
      </c>
      <c r="D44">
        <v>1747</v>
      </c>
      <c r="E44">
        <v>13352</v>
      </c>
      <c r="F44">
        <v>9335</v>
      </c>
      <c r="G44">
        <v>2183</v>
      </c>
      <c r="H44">
        <v>1773</v>
      </c>
      <c r="I44">
        <v>62</v>
      </c>
      <c r="J44">
        <v>150</v>
      </c>
      <c r="K44">
        <v>2018</v>
      </c>
    </row>
    <row r="45" spans="1:11">
      <c r="A45" t="s">
        <v>124</v>
      </c>
      <c r="B45">
        <v>3870</v>
      </c>
      <c r="C45">
        <v>4091</v>
      </c>
      <c r="D45">
        <v>1927</v>
      </c>
      <c r="E45">
        <v>12060</v>
      </c>
      <c r="F45">
        <v>8335</v>
      </c>
      <c r="G45">
        <v>2023</v>
      </c>
      <c r="H45">
        <v>1646</v>
      </c>
      <c r="I45">
        <v>55</v>
      </c>
      <c r="J45">
        <v>17</v>
      </c>
      <c r="K45">
        <v>2017</v>
      </c>
    </row>
    <row r="46" spans="1:11">
      <c r="A46" t="s">
        <v>124</v>
      </c>
      <c r="B46">
        <v>3753</v>
      </c>
      <c r="C46">
        <v>3963</v>
      </c>
      <c r="D46">
        <v>2137</v>
      </c>
      <c r="E46">
        <v>11035</v>
      </c>
      <c r="F46">
        <v>7635</v>
      </c>
      <c r="G46">
        <v>2197</v>
      </c>
      <c r="H46">
        <v>1166</v>
      </c>
      <c r="I46">
        <v>38</v>
      </c>
      <c r="J46">
        <v>20</v>
      </c>
      <c r="K46">
        <v>2016</v>
      </c>
    </row>
    <row r="47" spans="1:11">
      <c r="A47" t="s">
        <v>124</v>
      </c>
      <c r="B47">
        <v>3621</v>
      </c>
      <c r="C47">
        <v>3879</v>
      </c>
      <c r="D47">
        <v>2311</v>
      </c>
      <c r="E47">
        <v>10270</v>
      </c>
      <c r="F47">
        <v>6125</v>
      </c>
      <c r="G47">
        <v>1916</v>
      </c>
      <c r="H47">
        <v>2193</v>
      </c>
      <c r="I47">
        <v>36</v>
      </c>
      <c r="J47">
        <v>72</v>
      </c>
      <c r="K47">
        <v>2015</v>
      </c>
    </row>
    <row r="48" spans="1:11">
      <c r="A48" t="s">
        <v>124</v>
      </c>
      <c r="B48">
        <v>3417</v>
      </c>
      <c r="C48">
        <v>3541</v>
      </c>
      <c r="D48">
        <v>2483</v>
      </c>
      <c r="E48">
        <v>9491</v>
      </c>
      <c r="F48">
        <v>4924</v>
      </c>
      <c r="G48">
        <v>1357</v>
      </c>
      <c r="H48">
        <v>3157</v>
      </c>
      <c r="I48">
        <v>53</v>
      </c>
      <c r="J48">
        <v>26</v>
      </c>
      <c r="K48">
        <v>2014</v>
      </c>
    </row>
    <row r="49" spans="1:11">
      <c r="A49" t="s">
        <v>124</v>
      </c>
      <c r="B49">
        <v>3250</v>
      </c>
      <c r="C49">
        <v>3108</v>
      </c>
      <c r="D49">
        <v>2621</v>
      </c>
      <c r="E49">
        <v>8964</v>
      </c>
      <c r="I49">
        <v>51</v>
      </c>
      <c r="J49">
        <v>93</v>
      </c>
      <c r="K49">
        <v>2013</v>
      </c>
    </row>
    <row r="50" spans="1:11">
      <c r="A50" t="s">
        <v>124</v>
      </c>
      <c r="B50">
        <v>3097</v>
      </c>
      <c r="C50">
        <v>3543</v>
      </c>
      <c r="D50">
        <v>2806</v>
      </c>
      <c r="E50">
        <v>8475</v>
      </c>
      <c r="I50">
        <v>52</v>
      </c>
      <c r="J50">
        <v>95</v>
      </c>
      <c r="K50">
        <v>2012</v>
      </c>
    </row>
    <row r="51" spans="1:11">
      <c r="A51" t="s">
        <v>125</v>
      </c>
      <c r="B51">
        <v>6453</v>
      </c>
      <c r="C51">
        <v>10467</v>
      </c>
      <c r="D51">
        <v>10</v>
      </c>
      <c r="E51">
        <v>5331</v>
      </c>
      <c r="F51">
        <v>3912</v>
      </c>
      <c r="G51">
        <v>1260</v>
      </c>
      <c r="H51">
        <v>126</v>
      </c>
      <c r="I51">
        <v>33</v>
      </c>
      <c r="K51">
        <v>2018</v>
      </c>
    </row>
    <row r="52" spans="1:11">
      <c r="A52" t="s">
        <v>125</v>
      </c>
      <c r="B52">
        <v>6299</v>
      </c>
      <c r="C52">
        <v>10176</v>
      </c>
      <c r="D52">
        <v>13</v>
      </c>
      <c r="E52">
        <v>4522</v>
      </c>
      <c r="F52">
        <v>3275</v>
      </c>
      <c r="G52">
        <v>1101</v>
      </c>
      <c r="H52">
        <v>110</v>
      </c>
      <c r="I52">
        <v>36</v>
      </c>
      <c r="K52">
        <v>2017</v>
      </c>
    </row>
    <row r="53" spans="1:11">
      <c r="A53" t="s">
        <v>125</v>
      </c>
      <c r="B53">
        <v>6186</v>
      </c>
      <c r="C53">
        <v>9647</v>
      </c>
      <c r="D53">
        <v>18</v>
      </c>
      <c r="E53">
        <v>4081</v>
      </c>
      <c r="F53">
        <v>2963</v>
      </c>
      <c r="G53">
        <v>984</v>
      </c>
      <c r="H53">
        <v>96</v>
      </c>
      <c r="I53">
        <v>37</v>
      </c>
      <c r="K53">
        <v>2016</v>
      </c>
    </row>
    <row r="54" spans="1:11">
      <c r="A54" t="s">
        <v>125</v>
      </c>
      <c r="B54">
        <v>6020</v>
      </c>
      <c r="C54">
        <v>9606</v>
      </c>
      <c r="D54">
        <v>21</v>
      </c>
      <c r="E54">
        <v>3723</v>
      </c>
      <c r="F54">
        <v>2723</v>
      </c>
      <c r="G54">
        <v>879</v>
      </c>
      <c r="H54">
        <v>89</v>
      </c>
      <c r="I54">
        <v>32</v>
      </c>
      <c r="K54">
        <v>2015</v>
      </c>
    </row>
    <row r="55" spans="1:11">
      <c r="A55" t="s">
        <v>125</v>
      </c>
      <c r="B55">
        <v>5633</v>
      </c>
      <c r="C55">
        <v>8489</v>
      </c>
      <c r="D55">
        <v>30</v>
      </c>
      <c r="E55">
        <v>3468</v>
      </c>
      <c r="F55">
        <v>2595</v>
      </c>
      <c r="G55">
        <v>762</v>
      </c>
      <c r="H55">
        <v>76</v>
      </c>
      <c r="I55">
        <v>34</v>
      </c>
      <c r="K55">
        <v>2014</v>
      </c>
    </row>
    <row r="56" spans="1:11">
      <c r="A56" t="s">
        <v>125</v>
      </c>
      <c r="B56">
        <v>6217</v>
      </c>
      <c r="C56">
        <v>9676</v>
      </c>
      <c r="D56">
        <v>31</v>
      </c>
      <c r="E56">
        <v>3665</v>
      </c>
      <c r="F56">
        <v>2885</v>
      </c>
      <c r="G56">
        <v>682</v>
      </c>
      <c r="H56">
        <v>66</v>
      </c>
      <c r="I56">
        <v>32</v>
      </c>
      <c r="K56">
        <v>2013</v>
      </c>
    </row>
    <row r="57" spans="1:11">
      <c r="A57" t="s">
        <v>125</v>
      </c>
      <c r="B57">
        <v>6151</v>
      </c>
      <c r="C57">
        <v>8809</v>
      </c>
      <c r="D57">
        <v>34</v>
      </c>
      <c r="E57">
        <v>3216</v>
      </c>
      <c r="F57">
        <v>2579</v>
      </c>
      <c r="G57">
        <v>560</v>
      </c>
      <c r="H57">
        <v>43</v>
      </c>
      <c r="I57">
        <v>34</v>
      </c>
      <c r="K57">
        <v>2012</v>
      </c>
    </row>
    <row r="58" spans="1:11">
      <c r="A58" t="s">
        <v>126</v>
      </c>
      <c r="F58">
        <v>138</v>
      </c>
      <c r="H58">
        <v>728</v>
      </c>
      <c r="I58">
        <v>6093</v>
      </c>
      <c r="K58">
        <v>2018</v>
      </c>
    </row>
    <row r="59" spans="1:11">
      <c r="A59" t="s">
        <v>126</v>
      </c>
      <c r="F59">
        <v>136</v>
      </c>
      <c r="H59">
        <v>625</v>
      </c>
      <c r="I59">
        <v>5639</v>
      </c>
      <c r="K59">
        <v>2017</v>
      </c>
    </row>
    <row r="60" spans="1:11">
      <c r="A60" t="s">
        <v>126</v>
      </c>
      <c r="F60">
        <v>133</v>
      </c>
      <c r="H60">
        <v>556</v>
      </c>
      <c r="K60">
        <v>2016</v>
      </c>
    </row>
    <row r="61" spans="1:11">
      <c r="A61" t="s">
        <v>126</v>
      </c>
      <c r="F61">
        <v>126</v>
      </c>
      <c r="H61">
        <v>516</v>
      </c>
      <c r="K61">
        <v>2015</v>
      </c>
    </row>
    <row r="62" spans="1:11">
      <c r="A62" t="s">
        <v>126</v>
      </c>
      <c r="F62">
        <v>118</v>
      </c>
      <c r="H62">
        <v>482</v>
      </c>
      <c r="K62">
        <v>2014</v>
      </c>
    </row>
    <row r="63" spans="1:11">
      <c r="A63" t="s">
        <v>126</v>
      </c>
      <c r="F63">
        <v>114</v>
      </c>
      <c r="H63">
        <v>462</v>
      </c>
      <c r="K63">
        <v>2013</v>
      </c>
    </row>
    <row r="64" spans="1:11">
      <c r="A64" t="s">
        <v>126</v>
      </c>
      <c r="F64">
        <v>112</v>
      </c>
      <c r="H64">
        <v>432</v>
      </c>
      <c r="K64">
        <v>2012</v>
      </c>
    </row>
    <row r="65" spans="1:11">
      <c r="A65" t="s">
        <v>127</v>
      </c>
      <c r="B65">
        <v>11836</v>
      </c>
      <c r="C65">
        <v>631</v>
      </c>
      <c r="D65">
        <v>1124</v>
      </c>
      <c r="E65">
        <v>10839</v>
      </c>
      <c r="F65">
        <v>4414</v>
      </c>
      <c r="G65">
        <v>58</v>
      </c>
      <c r="H65">
        <v>1763</v>
      </c>
      <c r="I65">
        <v>4604</v>
      </c>
      <c r="K65">
        <v>2018</v>
      </c>
    </row>
    <row r="66" spans="1:11">
      <c r="A66" t="s">
        <v>127</v>
      </c>
      <c r="B66">
        <v>5904</v>
      </c>
      <c r="C66">
        <v>478</v>
      </c>
      <c r="D66">
        <v>1171</v>
      </c>
      <c r="E66">
        <v>8258</v>
      </c>
      <c r="F66">
        <v>3343</v>
      </c>
      <c r="G66">
        <v>50</v>
      </c>
      <c r="H66">
        <v>1405</v>
      </c>
      <c r="I66">
        <v>3459</v>
      </c>
      <c r="K66">
        <v>2017</v>
      </c>
    </row>
    <row r="67" spans="1:11">
      <c r="A67" t="s">
        <v>127</v>
      </c>
      <c r="B67">
        <v>3858</v>
      </c>
      <c r="C67">
        <v>365</v>
      </c>
      <c r="D67">
        <v>1207</v>
      </c>
      <c r="E67">
        <v>5497</v>
      </c>
      <c r="F67">
        <v>2399</v>
      </c>
      <c r="G67">
        <v>46</v>
      </c>
      <c r="H67">
        <v>1087</v>
      </c>
      <c r="I67">
        <v>1964</v>
      </c>
      <c r="K67">
        <v>2016</v>
      </c>
    </row>
    <row r="68" spans="1:11">
      <c r="A68" t="s">
        <v>127</v>
      </c>
      <c r="B68">
        <v>2874</v>
      </c>
      <c r="C68">
        <v>289</v>
      </c>
      <c r="D68">
        <v>1096</v>
      </c>
      <c r="E68">
        <v>2736</v>
      </c>
      <c r="F68">
        <v>1174</v>
      </c>
      <c r="G68">
        <v>29</v>
      </c>
      <c r="H68">
        <v>786</v>
      </c>
      <c r="I68">
        <v>748</v>
      </c>
      <c r="K68">
        <v>2015</v>
      </c>
    </row>
    <row r="69" spans="1:11">
      <c r="A69" t="s">
        <v>127</v>
      </c>
      <c r="B69">
        <v>1457</v>
      </c>
      <c r="C69">
        <v>230</v>
      </c>
      <c r="D69">
        <v>1197</v>
      </c>
      <c r="E69">
        <v>1760</v>
      </c>
      <c r="F69">
        <v>808</v>
      </c>
      <c r="G69">
        <v>22</v>
      </c>
      <c r="H69">
        <v>615</v>
      </c>
      <c r="I69">
        <v>314</v>
      </c>
      <c r="K69">
        <v>2014</v>
      </c>
    </row>
    <row r="70" spans="1:11">
      <c r="A70" t="s">
        <v>127</v>
      </c>
      <c r="B70">
        <v>915</v>
      </c>
      <c r="C70">
        <v>193</v>
      </c>
      <c r="D70">
        <v>1257</v>
      </c>
      <c r="E70">
        <v>1279</v>
      </c>
      <c r="F70">
        <v>619</v>
      </c>
      <c r="G70">
        <v>18</v>
      </c>
      <c r="H70">
        <v>509</v>
      </c>
      <c r="I70">
        <v>134</v>
      </c>
      <c r="K70">
        <v>2013</v>
      </c>
    </row>
    <row r="71" spans="1:11">
      <c r="A71" t="s">
        <v>127</v>
      </c>
      <c r="B71">
        <v>518</v>
      </c>
      <c r="C71">
        <v>177</v>
      </c>
      <c r="D71">
        <v>1313</v>
      </c>
      <c r="E71">
        <v>947</v>
      </c>
      <c r="F71">
        <v>467</v>
      </c>
      <c r="G71">
        <v>16</v>
      </c>
      <c r="H71">
        <v>397</v>
      </c>
      <c r="I71">
        <v>67</v>
      </c>
      <c r="K71">
        <v>2012</v>
      </c>
    </row>
    <row r="72" spans="1:11">
      <c r="A72" t="s">
        <v>128</v>
      </c>
      <c r="B72">
        <v>7193</v>
      </c>
      <c r="C72">
        <v>1</v>
      </c>
      <c r="D72">
        <v>3</v>
      </c>
      <c r="E72">
        <v>3830</v>
      </c>
      <c r="F72">
        <v>577</v>
      </c>
      <c r="H72">
        <v>330</v>
      </c>
      <c r="I72">
        <v>2923</v>
      </c>
      <c r="J72">
        <v>18</v>
      </c>
      <c r="K72">
        <v>2018</v>
      </c>
    </row>
    <row r="73" spans="1:11">
      <c r="A73" t="s">
        <v>128</v>
      </c>
      <c r="B73">
        <v>7196</v>
      </c>
      <c r="C73">
        <v>0</v>
      </c>
      <c r="D73">
        <v>3</v>
      </c>
      <c r="E73">
        <v>1764</v>
      </c>
      <c r="F73">
        <v>501</v>
      </c>
      <c r="H73">
        <v>319</v>
      </c>
      <c r="I73">
        <v>943</v>
      </c>
      <c r="J73">
        <v>22</v>
      </c>
      <c r="K73">
        <v>2017</v>
      </c>
    </row>
    <row r="74" spans="1:11">
      <c r="A74" t="s">
        <v>128</v>
      </c>
      <c r="B74">
        <v>5978</v>
      </c>
      <c r="D74">
        <v>3</v>
      </c>
      <c r="E74">
        <v>1405</v>
      </c>
      <c r="F74">
        <v>424</v>
      </c>
      <c r="H74">
        <v>298</v>
      </c>
      <c r="I74">
        <v>683</v>
      </c>
      <c r="J74">
        <v>30</v>
      </c>
      <c r="K74">
        <v>2016</v>
      </c>
    </row>
    <row r="75" spans="1:11">
      <c r="A75" t="s">
        <v>128</v>
      </c>
      <c r="B75">
        <v>4834</v>
      </c>
      <c r="D75">
        <v>3</v>
      </c>
      <c r="E75">
        <v>1159</v>
      </c>
      <c r="F75">
        <v>349</v>
      </c>
      <c r="H75">
        <v>275</v>
      </c>
      <c r="I75">
        <v>536</v>
      </c>
      <c r="J75">
        <v>33</v>
      </c>
      <c r="K75">
        <v>2015</v>
      </c>
    </row>
    <row r="76" spans="1:11">
      <c r="A76" t="s">
        <v>128</v>
      </c>
      <c r="B76">
        <v>3987</v>
      </c>
      <c r="D76">
        <v>4</v>
      </c>
      <c r="E76">
        <v>746</v>
      </c>
      <c r="F76">
        <v>292</v>
      </c>
      <c r="H76">
        <v>251</v>
      </c>
      <c r="I76">
        <v>203</v>
      </c>
      <c r="J76">
        <v>36</v>
      </c>
      <c r="K76">
        <v>2014</v>
      </c>
    </row>
    <row r="77" spans="1:11">
      <c r="A77" t="s">
        <v>128</v>
      </c>
      <c r="B77">
        <v>2903</v>
      </c>
      <c r="D77">
        <v>4</v>
      </c>
      <c r="E77">
        <v>616</v>
      </c>
      <c r="F77">
        <v>243</v>
      </c>
      <c r="H77">
        <v>236</v>
      </c>
      <c r="I77">
        <v>138</v>
      </c>
      <c r="J77">
        <v>38</v>
      </c>
      <c r="K77">
        <v>2013</v>
      </c>
    </row>
    <row r="78" spans="1:11">
      <c r="A78" t="s">
        <v>128</v>
      </c>
      <c r="B78">
        <v>755</v>
      </c>
      <c r="D78">
        <v>4</v>
      </c>
      <c r="E78">
        <v>504</v>
      </c>
      <c r="F78">
        <v>185</v>
      </c>
      <c r="H78">
        <v>219</v>
      </c>
      <c r="I78">
        <v>101</v>
      </c>
      <c r="J78">
        <v>38</v>
      </c>
      <c r="K78">
        <v>2012</v>
      </c>
    </row>
    <row r="79" spans="1:11">
      <c r="A79" t="s">
        <v>129</v>
      </c>
      <c r="B79">
        <v>1450</v>
      </c>
      <c r="C79">
        <v>920</v>
      </c>
      <c r="D79">
        <v>152</v>
      </c>
      <c r="E79">
        <v>3916</v>
      </c>
      <c r="F79">
        <v>2125</v>
      </c>
      <c r="H79">
        <v>1052</v>
      </c>
      <c r="I79">
        <v>739</v>
      </c>
      <c r="J79">
        <v>262</v>
      </c>
      <c r="K79">
        <v>2018</v>
      </c>
    </row>
    <row r="80" spans="1:11">
      <c r="A80" t="s">
        <v>129</v>
      </c>
      <c r="B80">
        <v>1391</v>
      </c>
      <c r="C80">
        <v>823</v>
      </c>
      <c r="D80">
        <v>168</v>
      </c>
      <c r="E80">
        <v>3381</v>
      </c>
      <c r="F80">
        <v>1941</v>
      </c>
      <c r="H80">
        <v>856</v>
      </c>
      <c r="I80">
        <v>584</v>
      </c>
      <c r="J80">
        <v>273</v>
      </c>
      <c r="K80">
        <v>2017</v>
      </c>
    </row>
    <row r="81" spans="1:11">
      <c r="A81" t="s">
        <v>129</v>
      </c>
      <c r="B81">
        <v>1363</v>
      </c>
      <c r="C81">
        <v>791</v>
      </c>
      <c r="D81">
        <v>186</v>
      </c>
      <c r="E81">
        <v>3074</v>
      </c>
      <c r="F81">
        <v>1837</v>
      </c>
      <c r="H81">
        <v>776</v>
      </c>
      <c r="I81">
        <v>461</v>
      </c>
      <c r="J81">
        <v>285</v>
      </c>
      <c r="K81">
        <v>2016</v>
      </c>
    </row>
    <row r="82" spans="1:11">
      <c r="A82" t="s">
        <v>129</v>
      </c>
      <c r="B82">
        <v>1360</v>
      </c>
      <c r="C82">
        <v>682</v>
      </c>
      <c r="D82">
        <v>209</v>
      </c>
      <c r="E82">
        <v>2644</v>
      </c>
      <c r="F82">
        <v>1617</v>
      </c>
      <c r="H82">
        <v>653</v>
      </c>
      <c r="I82">
        <v>374</v>
      </c>
      <c r="J82">
        <v>283</v>
      </c>
      <c r="K82">
        <v>2015</v>
      </c>
    </row>
    <row r="83" spans="1:11">
      <c r="A83" t="s">
        <v>129</v>
      </c>
      <c r="B83">
        <v>1263</v>
      </c>
      <c r="C83">
        <v>608</v>
      </c>
      <c r="D83">
        <v>232</v>
      </c>
      <c r="E83">
        <v>2325</v>
      </c>
      <c r="F83">
        <v>1390</v>
      </c>
      <c r="H83">
        <v>644</v>
      </c>
      <c r="I83">
        <v>291</v>
      </c>
      <c r="J83">
        <v>281</v>
      </c>
      <c r="K83">
        <v>2014</v>
      </c>
    </row>
    <row r="84" spans="1:11">
      <c r="A84" t="s">
        <v>129</v>
      </c>
      <c r="B84">
        <v>1261</v>
      </c>
      <c r="C84">
        <v>624</v>
      </c>
      <c r="D84">
        <v>252</v>
      </c>
      <c r="E84">
        <v>2057</v>
      </c>
      <c r="F84">
        <v>1226</v>
      </c>
      <c r="H84">
        <v>587</v>
      </c>
      <c r="I84">
        <v>244</v>
      </c>
      <c r="J84">
        <v>292</v>
      </c>
      <c r="K84">
        <v>2013</v>
      </c>
    </row>
    <row r="85" spans="1:11">
      <c r="A85" t="s">
        <v>129</v>
      </c>
      <c r="B85">
        <v>1261</v>
      </c>
      <c r="C85">
        <v>602</v>
      </c>
      <c r="D85">
        <v>276</v>
      </c>
      <c r="E85">
        <v>1820</v>
      </c>
      <c r="F85">
        <v>1092</v>
      </c>
      <c r="H85">
        <v>537</v>
      </c>
      <c r="I85">
        <v>191</v>
      </c>
      <c r="J85">
        <v>304</v>
      </c>
      <c r="K85">
        <v>2012</v>
      </c>
    </row>
    <row r="86" spans="1:11">
      <c r="A86" t="s">
        <v>28</v>
      </c>
      <c r="B86">
        <v>1647</v>
      </c>
      <c r="D86">
        <v>51</v>
      </c>
      <c r="F86">
        <v>260</v>
      </c>
      <c r="I86">
        <v>5853</v>
      </c>
      <c r="K86">
        <v>2018</v>
      </c>
    </row>
    <row r="87" spans="1:11">
      <c r="A87" t="s">
        <v>28</v>
      </c>
      <c r="B87">
        <v>1627</v>
      </c>
      <c r="D87">
        <v>55</v>
      </c>
      <c r="F87">
        <v>178</v>
      </c>
      <c r="I87">
        <v>5423</v>
      </c>
      <c r="K87">
        <v>2017</v>
      </c>
    </row>
    <row r="88" spans="1:11">
      <c r="A88" t="s">
        <v>28</v>
      </c>
      <c r="B88">
        <v>1610</v>
      </c>
      <c r="D88">
        <v>59</v>
      </c>
      <c r="F88">
        <v>114</v>
      </c>
      <c r="I88">
        <v>5192</v>
      </c>
      <c r="K88">
        <v>2016</v>
      </c>
    </row>
    <row r="89" spans="1:11">
      <c r="A89" t="s">
        <v>28</v>
      </c>
      <c r="B89">
        <v>1582</v>
      </c>
      <c r="D89">
        <v>64</v>
      </c>
      <c r="F89">
        <v>78</v>
      </c>
      <c r="I89">
        <v>4678</v>
      </c>
      <c r="K89">
        <v>2015</v>
      </c>
    </row>
    <row r="90" spans="1:11">
      <c r="A90" t="s">
        <v>28</v>
      </c>
      <c r="B90">
        <v>1549</v>
      </c>
      <c r="D90">
        <v>69</v>
      </c>
      <c r="F90">
        <v>56</v>
      </c>
      <c r="I90">
        <v>4040</v>
      </c>
      <c r="K90">
        <v>2014</v>
      </c>
    </row>
    <row r="91" spans="1:11">
      <c r="A91" t="s">
        <v>28</v>
      </c>
      <c r="B91">
        <v>1514</v>
      </c>
      <c r="D91">
        <v>73</v>
      </c>
      <c r="F91">
        <v>40</v>
      </c>
      <c r="I91">
        <v>3294</v>
      </c>
      <c r="K91">
        <v>2013</v>
      </c>
    </row>
    <row r="92" spans="1:11">
      <c r="A92" t="s">
        <v>28</v>
      </c>
      <c r="B92">
        <v>1494</v>
      </c>
      <c r="D92">
        <v>77</v>
      </c>
      <c r="E92">
        <v>9566</v>
      </c>
      <c r="F92">
        <v>32</v>
      </c>
      <c r="H92">
        <v>6814</v>
      </c>
      <c r="I92">
        <v>2720</v>
      </c>
      <c r="K92">
        <v>2012</v>
      </c>
    </row>
    <row r="93" spans="1:11">
      <c r="A93" t="s">
        <v>130</v>
      </c>
      <c r="B93">
        <v>5217</v>
      </c>
      <c r="C93">
        <v>1698</v>
      </c>
      <c r="D93">
        <v>123</v>
      </c>
      <c r="E93">
        <v>21314</v>
      </c>
      <c r="F93">
        <v>8160</v>
      </c>
      <c r="H93">
        <v>13128</v>
      </c>
      <c r="I93">
        <v>26</v>
      </c>
      <c r="J93">
        <v>0</v>
      </c>
      <c r="K93">
        <v>2018</v>
      </c>
    </row>
    <row r="94" spans="1:11">
      <c r="A94" t="s">
        <v>130</v>
      </c>
      <c r="B94">
        <v>4587</v>
      </c>
      <c r="C94">
        <v>1711</v>
      </c>
      <c r="D94">
        <v>160</v>
      </c>
      <c r="E94">
        <v>19259</v>
      </c>
      <c r="F94">
        <v>7352</v>
      </c>
      <c r="H94">
        <v>11880</v>
      </c>
      <c r="I94">
        <v>27</v>
      </c>
      <c r="J94">
        <v>0</v>
      </c>
      <c r="K94">
        <v>2017</v>
      </c>
    </row>
    <row r="95" spans="1:11">
      <c r="A95" t="s">
        <v>130</v>
      </c>
      <c r="B95">
        <v>4241</v>
      </c>
      <c r="C95">
        <v>1771</v>
      </c>
      <c r="D95">
        <v>200</v>
      </c>
      <c r="E95">
        <v>17002</v>
      </c>
      <c r="F95">
        <v>6399</v>
      </c>
      <c r="H95">
        <v>10572</v>
      </c>
      <c r="I95">
        <v>32</v>
      </c>
      <c r="J95">
        <v>0</v>
      </c>
      <c r="K95">
        <v>2016</v>
      </c>
    </row>
    <row r="96" spans="1:11">
      <c r="A96" t="s">
        <v>130</v>
      </c>
      <c r="B96">
        <v>4012</v>
      </c>
      <c r="C96">
        <v>1709</v>
      </c>
      <c r="D96">
        <v>254</v>
      </c>
      <c r="E96">
        <v>15156</v>
      </c>
      <c r="F96">
        <v>5403</v>
      </c>
      <c r="H96">
        <v>9719</v>
      </c>
      <c r="I96">
        <v>33</v>
      </c>
      <c r="J96">
        <v>0</v>
      </c>
      <c r="K96">
        <v>2015</v>
      </c>
    </row>
    <row r="97" spans="1:11">
      <c r="A97" t="s">
        <v>130</v>
      </c>
      <c r="B97">
        <v>3696</v>
      </c>
      <c r="C97">
        <v>1700</v>
      </c>
      <c r="D97">
        <v>310</v>
      </c>
      <c r="E97">
        <v>13189</v>
      </c>
      <c r="F97">
        <v>4402</v>
      </c>
      <c r="H97">
        <v>8749</v>
      </c>
      <c r="I97">
        <v>39</v>
      </c>
      <c r="J97">
        <v>0</v>
      </c>
      <c r="K97">
        <v>2014</v>
      </c>
    </row>
    <row r="98" spans="1:11">
      <c r="A98" t="s">
        <v>130</v>
      </c>
      <c r="B98">
        <v>3435</v>
      </c>
      <c r="C98">
        <v>1702</v>
      </c>
      <c r="D98">
        <v>364</v>
      </c>
      <c r="E98">
        <v>11526</v>
      </c>
      <c r="F98">
        <v>3443</v>
      </c>
      <c r="H98">
        <v>8034</v>
      </c>
      <c r="I98">
        <v>48</v>
      </c>
      <c r="J98">
        <v>0</v>
      </c>
      <c r="K98">
        <v>2013</v>
      </c>
    </row>
    <row r="99" spans="1:11">
      <c r="A99" t="s">
        <v>130</v>
      </c>
      <c r="B99">
        <v>3165</v>
      </c>
      <c r="C99">
        <v>1653</v>
      </c>
      <c r="D99">
        <v>460</v>
      </c>
      <c r="E99">
        <v>9963</v>
      </c>
      <c r="F99">
        <v>2545</v>
      </c>
      <c r="H99">
        <v>7348</v>
      </c>
      <c r="I99">
        <v>70</v>
      </c>
      <c r="J99">
        <v>0</v>
      </c>
      <c r="K99">
        <v>2012</v>
      </c>
    </row>
    <row r="100" spans="1:11">
      <c r="A100" t="s">
        <v>131</v>
      </c>
      <c r="B100">
        <v>1379</v>
      </c>
      <c r="C100">
        <v>108</v>
      </c>
      <c r="D100">
        <v>248</v>
      </c>
      <c r="E100">
        <v>3333</v>
      </c>
      <c r="F100">
        <v>2341</v>
      </c>
      <c r="H100">
        <v>992</v>
      </c>
      <c r="K100">
        <v>2018</v>
      </c>
    </row>
    <row r="101" spans="1:11">
      <c r="A101" t="s">
        <v>131</v>
      </c>
      <c r="B101">
        <v>1271</v>
      </c>
      <c r="C101">
        <v>103</v>
      </c>
      <c r="D101">
        <v>256</v>
      </c>
      <c r="E101">
        <v>2917</v>
      </c>
      <c r="F101">
        <v>1967</v>
      </c>
      <c r="H101">
        <v>950</v>
      </c>
      <c r="K101">
        <v>2017</v>
      </c>
    </row>
    <row r="102" spans="1:11">
      <c r="A102" t="s">
        <v>131</v>
      </c>
      <c r="B102">
        <v>1139</v>
      </c>
      <c r="C102">
        <v>93</v>
      </c>
      <c r="D102">
        <v>275</v>
      </c>
      <c r="E102">
        <v>2523</v>
      </c>
      <c r="F102">
        <v>1690</v>
      </c>
      <c r="H102">
        <v>833</v>
      </c>
      <c r="K102">
        <v>2016</v>
      </c>
    </row>
    <row r="103" spans="1:11">
      <c r="A103" t="s">
        <v>131</v>
      </c>
      <c r="B103">
        <v>1113</v>
      </c>
      <c r="C103">
        <v>80</v>
      </c>
      <c r="D103">
        <v>311</v>
      </c>
      <c r="E103">
        <v>2295</v>
      </c>
      <c r="F103">
        <v>1585</v>
      </c>
      <c r="H103">
        <v>710</v>
      </c>
      <c r="K103">
        <v>2015</v>
      </c>
    </row>
    <row r="104" spans="1:11">
      <c r="A104" t="s">
        <v>131</v>
      </c>
      <c r="B104">
        <v>1140</v>
      </c>
      <c r="C104">
        <v>71</v>
      </c>
      <c r="D104">
        <v>331</v>
      </c>
      <c r="E104">
        <v>1954</v>
      </c>
      <c r="F104">
        <v>1291</v>
      </c>
      <c r="H104">
        <v>663</v>
      </c>
      <c r="K104">
        <v>2014</v>
      </c>
    </row>
    <row r="105" spans="1:11">
      <c r="A105" t="s">
        <v>131</v>
      </c>
      <c r="B105">
        <v>1057</v>
      </c>
      <c r="C105">
        <v>64</v>
      </c>
      <c r="D105">
        <v>348</v>
      </c>
      <c r="E105">
        <v>1696</v>
      </c>
      <c r="F105">
        <v>1067</v>
      </c>
      <c r="H105">
        <v>629</v>
      </c>
      <c r="K105">
        <v>2013</v>
      </c>
    </row>
    <row r="106" spans="1:11">
      <c r="A106" t="s">
        <v>131</v>
      </c>
      <c r="B106">
        <v>991</v>
      </c>
      <c r="C106">
        <v>59</v>
      </c>
      <c r="D106">
        <v>378</v>
      </c>
      <c r="E106">
        <v>1492</v>
      </c>
      <c r="F106">
        <v>917</v>
      </c>
      <c r="H106">
        <v>575</v>
      </c>
      <c r="K106">
        <v>2012</v>
      </c>
    </row>
    <row r="107" spans="1:11">
      <c r="A107" t="s">
        <v>132</v>
      </c>
      <c r="B107">
        <v>2568</v>
      </c>
      <c r="C107">
        <v>1406</v>
      </c>
      <c r="D107">
        <v>0</v>
      </c>
      <c r="E107">
        <v>4733</v>
      </c>
      <c r="F107">
        <v>4529</v>
      </c>
      <c r="G107">
        <v>203</v>
      </c>
      <c r="I107">
        <v>1</v>
      </c>
      <c r="J107">
        <v>0</v>
      </c>
      <c r="K107">
        <v>2018</v>
      </c>
    </row>
    <row r="108" spans="1:11">
      <c r="A108" t="s">
        <v>132</v>
      </c>
      <c r="B108">
        <v>2303</v>
      </c>
      <c r="C108">
        <v>1211</v>
      </c>
      <c r="D108">
        <v>0</v>
      </c>
      <c r="E108">
        <v>4286</v>
      </c>
      <c r="F108">
        <v>4105</v>
      </c>
      <c r="G108">
        <v>180</v>
      </c>
      <c r="I108">
        <v>0</v>
      </c>
      <c r="J108">
        <v>0</v>
      </c>
      <c r="K108">
        <v>2017</v>
      </c>
    </row>
    <row r="109" spans="1:11">
      <c r="A109" t="s">
        <v>132</v>
      </c>
      <c r="B109">
        <v>2110</v>
      </c>
      <c r="C109">
        <v>1162</v>
      </c>
      <c r="D109">
        <v>0</v>
      </c>
      <c r="E109">
        <v>3902</v>
      </c>
      <c r="F109">
        <v>3743</v>
      </c>
      <c r="G109">
        <v>159</v>
      </c>
      <c r="I109">
        <v>0</v>
      </c>
      <c r="J109">
        <v>0</v>
      </c>
      <c r="K109">
        <v>2016</v>
      </c>
    </row>
    <row r="110" spans="1:11">
      <c r="A110" t="s">
        <v>132</v>
      </c>
      <c r="B110">
        <v>1970</v>
      </c>
      <c r="C110">
        <v>1289</v>
      </c>
      <c r="D110">
        <v>0</v>
      </c>
      <c r="E110">
        <v>3536</v>
      </c>
      <c r="F110">
        <v>3392</v>
      </c>
      <c r="G110">
        <v>141</v>
      </c>
      <c r="I110">
        <v>2</v>
      </c>
      <c r="J110">
        <v>1</v>
      </c>
      <c r="K110">
        <v>2015</v>
      </c>
    </row>
    <row r="111" spans="1:11">
      <c r="A111" t="s">
        <v>132</v>
      </c>
      <c r="B111">
        <v>2043</v>
      </c>
      <c r="C111">
        <v>1163</v>
      </c>
      <c r="D111">
        <v>0</v>
      </c>
      <c r="E111">
        <v>3245</v>
      </c>
      <c r="F111">
        <v>3037</v>
      </c>
      <c r="G111">
        <v>131</v>
      </c>
      <c r="I111">
        <v>76</v>
      </c>
      <c r="J111">
        <v>0</v>
      </c>
      <c r="K111">
        <v>2014</v>
      </c>
    </row>
    <row r="112" spans="1:11">
      <c r="A112" t="s">
        <v>132</v>
      </c>
      <c r="B112">
        <v>2014</v>
      </c>
      <c r="C112">
        <v>1330</v>
      </c>
      <c r="D112">
        <v>0</v>
      </c>
      <c r="E112">
        <v>3007</v>
      </c>
      <c r="F112">
        <v>2765</v>
      </c>
      <c r="G112">
        <v>121</v>
      </c>
      <c r="I112">
        <v>121</v>
      </c>
      <c r="J112">
        <v>0</v>
      </c>
      <c r="K112">
        <v>2013</v>
      </c>
    </row>
    <row r="113" spans="1:11">
      <c r="A113" t="s">
        <v>132</v>
      </c>
      <c r="B113">
        <v>1624</v>
      </c>
      <c r="C113">
        <v>1369</v>
      </c>
      <c r="E113">
        <v>2791</v>
      </c>
      <c r="F113">
        <v>2531</v>
      </c>
      <c r="G113">
        <v>112</v>
      </c>
      <c r="I113">
        <v>148</v>
      </c>
      <c r="K113">
        <v>2012</v>
      </c>
    </row>
    <row r="114" spans="1:11">
      <c r="A114" t="s">
        <v>133</v>
      </c>
      <c r="B114">
        <v>2055</v>
      </c>
      <c r="C114">
        <v>144</v>
      </c>
      <c r="D114">
        <v>0</v>
      </c>
      <c r="E114">
        <v>31030</v>
      </c>
      <c r="F114">
        <v>27045</v>
      </c>
      <c r="H114">
        <v>2086</v>
      </c>
      <c r="I114">
        <v>1900</v>
      </c>
      <c r="J114">
        <v>1607</v>
      </c>
      <c r="K114">
        <v>2018</v>
      </c>
    </row>
    <row r="115" spans="1:11">
      <c r="A115" t="s">
        <v>133</v>
      </c>
      <c r="B115">
        <v>1818</v>
      </c>
      <c r="C115">
        <v>105</v>
      </c>
      <c r="D115">
        <v>0</v>
      </c>
      <c r="E115">
        <v>22400</v>
      </c>
      <c r="F115">
        <v>19084</v>
      </c>
      <c r="H115">
        <v>1595</v>
      </c>
      <c r="I115">
        <v>1721</v>
      </c>
      <c r="J115">
        <v>1475</v>
      </c>
      <c r="K115">
        <v>2017</v>
      </c>
    </row>
    <row r="116" spans="1:11">
      <c r="A116" t="s">
        <v>133</v>
      </c>
      <c r="B116">
        <v>1725</v>
      </c>
      <c r="C116">
        <v>92</v>
      </c>
      <c r="D116">
        <v>0</v>
      </c>
      <c r="E116">
        <v>15609</v>
      </c>
      <c r="F116">
        <v>13172</v>
      </c>
      <c r="H116">
        <v>1242</v>
      </c>
      <c r="I116">
        <v>1196</v>
      </c>
      <c r="J116">
        <v>1747</v>
      </c>
      <c r="K116">
        <v>2016</v>
      </c>
    </row>
    <row r="117" spans="1:11">
      <c r="A117" t="s">
        <v>133</v>
      </c>
      <c r="B117">
        <v>1631</v>
      </c>
      <c r="C117">
        <v>77</v>
      </c>
      <c r="D117">
        <v>0</v>
      </c>
      <c r="E117">
        <v>10774</v>
      </c>
      <c r="F117">
        <v>8852</v>
      </c>
      <c r="H117">
        <v>951</v>
      </c>
      <c r="I117">
        <v>971</v>
      </c>
      <c r="J117">
        <v>1856</v>
      </c>
      <c r="K117">
        <v>2015</v>
      </c>
    </row>
    <row r="118" spans="1:11">
      <c r="A118" t="s">
        <v>133</v>
      </c>
      <c r="B118">
        <v>1583</v>
      </c>
      <c r="C118">
        <v>85</v>
      </c>
      <c r="D118">
        <v>0</v>
      </c>
      <c r="E118">
        <v>7805</v>
      </c>
      <c r="F118">
        <v>6097</v>
      </c>
      <c r="H118">
        <v>714</v>
      </c>
      <c r="I118">
        <v>994</v>
      </c>
      <c r="J118">
        <v>1895</v>
      </c>
      <c r="K118">
        <v>2014</v>
      </c>
    </row>
    <row r="119" spans="1:11">
      <c r="A119" t="s">
        <v>133</v>
      </c>
      <c r="B119">
        <v>1532</v>
      </c>
      <c r="C119">
        <v>85</v>
      </c>
      <c r="D119">
        <v>0</v>
      </c>
      <c r="E119">
        <v>5141</v>
      </c>
      <c r="F119">
        <v>4150</v>
      </c>
      <c r="H119">
        <v>434</v>
      </c>
      <c r="I119">
        <v>556</v>
      </c>
      <c r="J119">
        <v>1712</v>
      </c>
      <c r="K119">
        <v>2013</v>
      </c>
    </row>
    <row r="120" spans="1:11">
      <c r="A120" t="s">
        <v>133</v>
      </c>
      <c r="B120">
        <v>1453</v>
      </c>
      <c r="C120">
        <v>82</v>
      </c>
      <c r="D120">
        <v>0</v>
      </c>
      <c r="E120">
        <v>3080</v>
      </c>
      <c r="F120">
        <v>2631</v>
      </c>
      <c r="H120">
        <v>223</v>
      </c>
      <c r="I120">
        <v>226</v>
      </c>
      <c r="J120">
        <v>1459</v>
      </c>
      <c r="K120">
        <v>2012</v>
      </c>
    </row>
    <row r="121" spans="1:11">
      <c r="A121" t="s">
        <v>134</v>
      </c>
      <c r="B121">
        <v>13</v>
      </c>
      <c r="C121">
        <v>2</v>
      </c>
      <c r="D121">
        <v>4</v>
      </c>
      <c r="E121">
        <v>1032</v>
      </c>
      <c r="F121">
        <v>937</v>
      </c>
      <c r="H121">
        <v>91</v>
      </c>
      <c r="J121">
        <v>236</v>
      </c>
      <c r="K121">
        <v>2018</v>
      </c>
    </row>
    <row r="122" spans="1:11">
      <c r="A122" t="s">
        <v>134</v>
      </c>
      <c r="B122">
        <v>13</v>
      </c>
      <c r="C122">
        <v>3</v>
      </c>
      <c r="D122">
        <v>5</v>
      </c>
      <c r="E122">
        <v>708</v>
      </c>
      <c r="F122">
        <v>636</v>
      </c>
      <c r="H122">
        <v>72</v>
      </c>
      <c r="J122">
        <v>218</v>
      </c>
      <c r="K122">
        <v>2017</v>
      </c>
    </row>
    <row r="123" spans="1:11">
      <c r="A123" t="s">
        <v>134</v>
      </c>
      <c r="B123">
        <v>12</v>
      </c>
      <c r="C123">
        <v>3</v>
      </c>
      <c r="D123">
        <v>5</v>
      </c>
      <c r="E123">
        <v>525</v>
      </c>
      <c r="F123">
        <v>465</v>
      </c>
      <c r="H123">
        <v>59</v>
      </c>
      <c r="J123">
        <v>190</v>
      </c>
      <c r="K123">
        <v>2016</v>
      </c>
    </row>
    <row r="124" spans="1:11">
      <c r="A124" t="s">
        <v>134</v>
      </c>
      <c r="B124">
        <v>11</v>
      </c>
      <c r="C124">
        <v>2</v>
      </c>
      <c r="D124">
        <v>7</v>
      </c>
      <c r="E124">
        <v>395</v>
      </c>
      <c r="F124">
        <v>351</v>
      </c>
      <c r="H124">
        <v>44</v>
      </c>
      <c r="J124">
        <v>172</v>
      </c>
      <c r="K124">
        <v>2015</v>
      </c>
    </row>
    <row r="125" spans="1:11">
      <c r="A125" t="s">
        <v>134</v>
      </c>
      <c r="B125">
        <v>8</v>
      </c>
      <c r="C125">
        <v>2</v>
      </c>
      <c r="D125">
        <v>7</v>
      </c>
      <c r="E125">
        <v>327</v>
      </c>
      <c r="F125">
        <v>295</v>
      </c>
      <c r="H125">
        <v>32</v>
      </c>
      <c r="J125">
        <v>155</v>
      </c>
      <c r="K125">
        <v>2014</v>
      </c>
    </row>
    <row r="126" spans="1:11">
      <c r="A126" t="s">
        <v>134</v>
      </c>
      <c r="B126">
        <v>7</v>
      </c>
      <c r="C126">
        <v>1</v>
      </c>
      <c r="D126">
        <v>7</v>
      </c>
      <c r="E126">
        <v>265</v>
      </c>
      <c r="F126">
        <v>237</v>
      </c>
      <c r="H126">
        <v>28</v>
      </c>
      <c r="J126">
        <v>147</v>
      </c>
      <c r="K126">
        <v>2013</v>
      </c>
    </row>
    <row r="127" spans="1:11">
      <c r="A127" t="s">
        <v>134</v>
      </c>
      <c r="B127">
        <v>6</v>
      </c>
      <c r="C127">
        <v>1</v>
      </c>
      <c r="D127">
        <v>7</v>
      </c>
      <c r="J127">
        <v>137</v>
      </c>
      <c r="K127">
        <v>2012</v>
      </c>
    </row>
    <row r="128" spans="1:11">
      <c r="A128" t="s">
        <v>135</v>
      </c>
      <c r="B128">
        <v>109</v>
      </c>
      <c r="C128">
        <v>60</v>
      </c>
      <c r="D128">
        <v>52</v>
      </c>
      <c r="E128">
        <v>4466</v>
      </c>
      <c r="F128">
        <v>495</v>
      </c>
      <c r="H128">
        <v>498</v>
      </c>
      <c r="I128">
        <v>3473</v>
      </c>
      <c r="K128">
        <v>2018</v>
      </c>
    </row>
    <row r="129" spans="1:11">
      <c r="A129" t="s">
        <v>135</v>
      </c>
      <c r="B129">
        <v>87</v>
      </c>
      <c r="C129">
        <v>58</v>
      </c>
      <c r="D129">
        <v>57</v>
      </c>
      <c r="E129">
        <v>4189</v>
      </c>
      <c r="F129">
        <v>408</v>
      </c>
      <c r="H129">
        <v>418</v>
      </c>
      <c r="I129">
        <v>3363</v>
      </c>
      <c r="K129">
        <v>2017</v>
      </c>
    </row>
    <row r="130" spans="1:11">
      <c r="A130" t="s">
        <v>135</v>
      </c>
      <c r="B130">
        <v>72</v>
      </c>
      <c r="C130">
        <v>58</v>
      </c>
      <c r="D130">
        <v>62</v>
      </c>
      <c r="E130">
        <v>4064</v>
      </c>
      <c r="F130">
        <v>348</v>
      </c>
      <c r="H130">
        <v>350</v>
      </c>
      <c r="I130">
        <v>3366</v>
      </c>
      <c r="K130">
        <v>2016</v>
      </c>
    </row>
    <row r="131" spans="1:11">
      <c r="A131" t="s">
        <v>135</v>
      </c>
      <c r="B131">
        <v>61</v>
      </c>
      <c r="C131">
        <v>57</v>
      </c>
      <c r="D131">
        <v>66</v>
      </c>
      <c r="E131">
        <v>3846</v>
      </c>
      <c r="F131">
        <v>302</v>
      </c>
      <c r="H131">
        <v>311</v>
      </c>
      <c r="I131">
        <v>3233</v>
      </c>
      <c r="K131">
        <v>2015</v>
      </c>
    </row>
    <row r="132" spans="1:11">
      <c r="A132" t="s">
        <v>135</v>
      </c>
      <c r="B132">
        <v>41</v>
      </c>
      <c r="C132">
        <v>57</v>
      </c>
      <c r="D132">
        <v>69</v>
      </c>
      <c r="E132">
        <v>3719</v>
      </c>
      <c r="F132">
        <v>294</v>
      </c>
      <c r="H132">
        <v>287</v>
      </c>
      <c r="I132">
        <v>3138</v>
      </c>
      <c r="K132">
        <v>2014</v>
      </c>
    </row>
    <row r="133" spans="1:11">
      <c r="A133" t="s">
        <v>135</v>
      </c>
      <c r="B133">
        <v>43</v>
      </c>
      <c r="C133">
        <v>57</v>
      </c>
      <c r="D133">
        <v>72</v>
      </c>
      <c r="E133">
        <v>3595</v>
      </c>
      <c r="F133">
        <v>258</v>
      </c>
      <c r="H133">
        <v>251</v>
      </c>
      <c r="I133">
        <v>3085</v>
      </c>
      <c r="K133">
        <v>2013</v>
      </c>
    </row>
    <row r="134" spans="1:11">
      <c r="A134" t="s">
        <v>135</v>
      </c>
      <c r="B134">
        <v>40</v>
      </c>
      <c r="C134">
        <v>56</v>
      </c>
      <c r="D134">
        <v>75</v>
      </c>
      <c r="E134">
        <v>3250</v>
      </c>
      <c r="F134">
        <v>235</v>
      </c>
      <c r="I134">
        <v>3015</v>
      </c>
      <c r="K134">
        <v>2012</v>
      </c>
    </row>
    <row r="135" spans="1:11">
      <c r="A135" t="s">
        <v>136</v>
      </c>
      <c r="B135">
        <v>874</v>
      </c>
      <c r="C135">
        <v>887</v>
      </c>
      <c r="D135">
        <v>6</v>
      </c>
      <c r="E135">
        <v>3173</v>
      </c>
      <c r="K135">
        <v>2018</v>
      </c>
    </row>
    <row r="136" spans="1:11">
      <c r="A136" t="s">
        <v>136</v>
      </c>
      <c r="B136">
        <v>814</v>
      </c>
      <c r="C136">
        <v>839</v>
      </c>
      <c r="D136">
        <v>9</v>
      </c>
      <c r="E136">
        <v>2823</v>
      </c>
      <c r="K136">
        <v>2017</v>
      </c>
    </row>
    <row r="137" spans="1:11">
      <c r="A137" t="s">
        <v>136</v>
      </c>
      <c r="B137">
        <v>785</v>
      </c>
      <c r="C137">
        <v>823</v>
      </c>
      <c r="D137">
        <v>12</v>
      </c>
      <c r="E137">
        <v>2766</v>
      </c>
      <c r="K137">
        <v>2016</v>
      </c>
    </row>
    <row r="138" spans="1:11">
      <c r="A138" t="s">
        <v>136</v>
      </c>
      <c r="B138">
        <v>738</v>
      </c>
      <c r="C138">
        <v>783</v>
      </c>
      <c r="D138">
        <v>17</v>
      </c>
      <c r="E138">
        <v>2260</v>
      </c>
      <c r="K138">
        <v>2015</v>
      </c>
    </row>
    <row r="139" spans="1:11">
      <c r="A139" t="s">
        <v>136</v>
      </c>
      <c r="B139">
        <v>695</v>
      </c>
      <c r="C139">
        <v>786</v>
      </c>
      <c r="D139">
        <v>23</v>
      </c>
      <c r="E139">
        <v>1928</v>
      </c>
      <c r="K139">
        <v>2014</v>
      </c>
    </row>
    <row r="140" spans="1:11">
      <c r="A140" t="s">
        <v>136</v>
      </c>
      <c r="B140">
        <v>674</v>
      </c>
      <c r="C140">
        <v>767</v>
      </c>
      <c r="D140">
        <v>31</v>
      </c>
      <c r="E140">
        <v>1667</v>
      </c>
      <c r="K140">
        <v>2013</v>
      </c>
    </row>
    <row r="141" spans="1:11">
      <c r="A141" t="s">
        <v>136</v>
      </c>
      <c r="B141">
        <v>658</v>
      </c>
      <c r="C141">
        <v>707</v>
      </c>
      <c r="D141">
        <v>42</v>
      </c>
      <c r="E141">
        <v>1450</v>
      </c>
      <c r="K141">
        <v>2012</v>
      </c>
    </row>
    <row r="142" spans="1:11">
      <c r="A142" t="s">
        <v>137</v>
      </c>
      <c r="B142">
        <v>1141</v>
      </c>
      <c r="C142">
        <v>2406</v>
      </c>
      <c r="D142">
        <v>57</v>
      </c>
      <c r="E142">
        <v>4703</v>
      </c>
      <c r="F142">
        <v>3221</v>
      </c>
      <c r="G142">
        <v>1482</v>
      </c>
      <c r="I142">
        <v>0</v>
      </c>
      <c r="J142">
        <v>299</v>
      </c>
      <c r="K142">
        <v>2018</v>
      </c>
    </row>
    <row r="143" spans="1:11">
      <c r="A143" t="s">
        <v>137</v>
      </c>
      <c r="B143">
        <v>1150</v>
      </c>
      <c r="C143">
        <v>2561</v>
      </c>
      <c r="D143">
        <v>71</v>
      </c>
      <c r="E143">
        <v>4039</v>
      </c>
      <c r="F143">
        <v>2520</v>
      </c>
      <c r="G143">
        <v>1519</v>
      </c>
      <c r="I143">
        <v>0</v>
      </c>
      <c r="J143">
        <v>355</v>
      </c>
      <c r="K143">
        <v>2017</v>
      </c>
    </row>
    <row r="144" spans="1:11">
      <c r="A144" t="s">
        <v>137</v>
      </c>
      <c r="B144">
        <v>1033</v>
      </c>
      <c r="C144">
        <v>2093</v>
      </c>
      <c r="D144">
        <v>75</v>
      </c>
      <c r="E144">
        <v>3464</v>
      </c>
      <c r="F144">
        <v>2100</v>
      </c>
      <c r="G144">
        <v>1363</v>
      </c>
      <c r="I144">
        <v>0</v>
      </c>
      <c r="J144">
        <v>405</v>
      </c>
      <c r="K144">
        <v>2016</v>
      </c>
    </row>
    <row r="145" spans="1:11">
      <c r="A145" t="s">
        <v>137</v>
      </c>
      <c r="B145">
        <v>882</v>
      </c>
      <c r="C145">
        <v>2079</v>
      </c>
      <c r="D145">
        <v>79</v>
      </c>
      <c r="E145">
        <v>2987</v>
      </c>
      <c r="F145">
        <v>1712</v>
      </c>
      <c r="G145">
        <v>1275</v>
      </c>
      <c r="I145">
        <v>0</v>
      </c>
      <c r="J145">
        <v>448</v>
      </c>
      <c r="K145">
        <v>2015</v>
      </c>
    </row>
    <row r="146" spans="1:11">
      <c r="A146" t="s">
        <v>137</v>
      </c>
      <c r="B146">
        <v>918</v>
      </c>
      <c r="C146">
        <v>2252</v>
      </c>
      <c r="D146">
        <v>83</v>
      </c>
      <c r="E146">
        <v>2760</v>
      </c>
      <c r="F146">
        <v>1387</v>
      </c>
      <c r="G146">
        <v>1373</v>
      </c>
      <c r="J146">
        <v>476</v>
      </c>
      <c r="K146">
        <v>2014</v>
      </c>
    </row>
    <row r="147" spans="1:11">
      <c r="A147" t="s">
        <v>137</v>
      </c>
      <c r="E147">
        <v>2485</v>
      </c>
      <c r="F147">
        <v>1175</v>
      </c>
      <c r="G147">
        <v>1310</v>
      </c>
      <c r="K147">
        <v>2013</v>
      </c>
    </row>
    <row r="148" spans="1:11">
      <c r="A148" t="s">
        <v>137</v>
      </c>
      <c r="E148">
        <v>2400</v>
      </c>
      <c r="F148">
        <v>1096</v>
      </c>
      <c r="G148">
        <v>1303</v>
      </c>
      <c r="K148">
        <v>2012</v>
      </c>
    </row>
    <row r="149" spans="1:11">
      <c r="A149" t="s">
        <v>138</v>
      </c>
      <c r="B149">
        <v>1467</v>
      </c>
      <c r="C149">
        <v>360</v>
      </c>
      <c r="D149">
        <v>0</v>
      </c>
      <c r="E149">
        <v>3552</v>
      </c>
      <c r="F149">
        <v>2954</v>
      </c>
      <c r="G149">
        <v>74</v>
      </c>
      <c r="H149">
        <v>520</v>
      </c>
      <c r="I149">
        <v>4</v>
      </c>
      <c r="J149">
        <v>1</v>
      </c>
      <c r="K149">
        <v>2018</v>
      </c>
    </row>
    <row r="150" spans="1:11">
      <c r="A150" t="s">
        <v>138</v>
      </c>
      <c r="B150">
        <v>1303</v>
      </c>
      <c r="C150">
        <v>334</v>
      </c>
      <c r="D150">
        <v>0</v>
      </c>
      <c r="E150">
        <v>3357</v>
      </c>
      <c r="F150">
        <v>2778</v>
      </c>
      <c r="G150">
        <v>67</v>
      </c>
      <c r="H150">
        <v>507</v>
      </c>
      <c r="J150">
        <v>0</v>
      </c>
      <c r="K150">
        <v>2017</v>
      </c>
    </row>
    <row r="151" spans="1:11">
      <c r="A151" t="s">
        <v>138</v>
      </c>
      <c r="B151">
        <v>1303</v>
      </c>
      <c r="C151">
        <v>301</v>
      </c>
      <c r="D151">
        <v>0</v>
      </c>
      <c r="E151">
        <v>3173</v>
      </c>
      <c r="F151">
        <v>2604</v>
      </c>
      <c r="G151">
        <v>61</v>
      </c>
      <c r="H151">
        <v>501</v>
      </c>
      <c r="J151">
        <v>0</v>
      </c>
      <c r="K151">
        <v>2016</v>
      </c>
    </row>
    <row r="152" spans="1:11">
      <c r="A152" t="s">
        <v>138</v>
      </c>
      <c r="B152">
        <v>1074</v>
      </c>
      <c r="C152">
        <v>280</v>
      </c>
      <c r="D152">
        <v>0</v>
      </c>
      <c r="E152">
        <v>2848</v>
      </c>
      <c r="F152">
        <v>2343</v>
      </c>
      <c r="G152">
        <v>61</v>
      </c>
      <c r="H152">
        <v>441</v>
      </c>
      <c r="J152">
        <v>0</v>
      </c>
      <c r="K152">
        <v>2015</v>
      </c>
    </row>
    <row r="153" spans="1:11">
      <c r="A153" t="s">
        <v>138</v>
      </c>
      <c r="B153">
        <v>957</v>
      </c>
      <c r="C153">
        <v>323</v>
      </c>
      <c r="D153">
        <v>0</v>
      </c>
      <c r="E153">
        <v>2620</v>
      </c>
      <c r="F153">
        <v>2170</v>
      </c>
      <c r="G153">
        <v>45</v>
      </c>
      <c r="H153">
        <v>406</v>
      </c>
      <c r="J153">
        <v>0</v>
      </c>
      <c r="K153">
        <v>2014</v>
      </c>
    </row>
    <row r="154" spans="1:11">
      <c r="A154" t="s">
        <v>138</v>
      </c>
      <c r="B154">
        <v>894</v>
      </c>
      <c r="C154">
        <v>312</v>
      </c>
      <c r="D154">
        <v>0</v>
      </c>
      <c r="E154">
        <v>2398</v>
      </c>
      <c r="F154">
        <v>1987</v>
      </c>
      <c r="G154">
        <v>43</v>
      </c>
      <c r="H154">
        <v>369</v>
      </c>
      <c r="J154">
        <v>0</v>
      </c>
      <c r="K154">
        <v>2013</v>
      </c>
    </row>
    <row r="155" spans="1:11">
      <c r="A155" t="s">
        <v>138</v>
      </c>
      <c r="B155">
        <v>859</v>
      </c>
      <c r="C155">
        <v>297</v>
      </c>
      <c r="D155">
        <v>0</v>
      </c>
      <c r="E155">
        <v>2190</v>
      </c>
      <c r="F155">
        <v>1810</v>
      </c>
      <c r="G155">
        <v>43</v>
      </c>
      <c r="H155">
        <v>337</v>
      </c>
      <c r="J155">
        <v>0</v>
      </c>
      <c r="K155">
        <v>2012</v>
      </c>
    </row>
    <row r="156" spans="1:11">
      <c r="A156" t="s">
        <v>26</v>
      </c>
      <c r="B156">
        <v>1035</v>
      </c>
      <c r="C156">
        <v>63</v>
      </c>
      <c r="E156">
        <v>1449</v>
      </c>
      <c r="F156">
        <v>934</v>
      </c>
      <c r="H156">
        <v>465</v>
      </c>
      <c r="I156">
        <v>49</v>
      </c>
      <c r="K156">
        <v>2018</v>
      </c>
    </row>
    <row r="157" spans="1:11">
      <c r="A157" t="s">
        <v>26</v>
      </c>
      <c r="B157">
        <v>1009</v>
      </c>
      <c r="C157">
        <v>62</v>
      </c>
      <c r="E157">
        <v>1256</v>
      </c>
      <c r="F157">
        <v>817</v>
      </c>
      <c r="H157">
        <v>401</v>
      </c>
      <c r="I157">
        <v>39</v>
      </c>
      <c r="K157">
        <v>2017</v>
      </c>
    </row>
    <row r="158" spans="1:11">
      <c r="A158" t="s">
        <v>26</v>
      </c>
      <c r="B158">
        <v>974</v>
      </c>
      <c r="C158">
        <v>60</v>
      </c>
      <c r="E158">
        <v>1112</v>
      </c>
      <c r="F158">
        <v>737</v>
      </c>
      <c r="H158">
        <v>345</v>
      </c>
      <c r="I158">
        <v>30</v>
      </c>
      <c r="K158">
        <v>2016</v>
      </c>
    </row>
    <row r="159" spans="1:11">
      <c r="A159" t="s">
        <v>26</v>
      </c>
      <c r="B159">
        <v>976</v>
      </c>
      <c r="C159">
        <v>59</v>
      </c>
      <c r="E159">
        <v>988</v>
      </c>
      <c r="F159">
        <v>669</v>
      </c>
      <c r="H159">
        <v>296</v>
      </c>
      <c r="I159">
        <v>23</v>
      </c>
      <c r="K159">
        <v>2015</v>
      </c>
    </row>
    <row r="160" spans="1:11">
      <c r="A160" t="s">
        <v>26</v>
      </c>
      <c r="B160">
        <v>961</v>
      </c>
      <c r="C160">
        <v>58</v>
      </c>
      <c r="E160">
        <v>780</v>
      </c>
      <c r="F160">
        <v>509</v>
      </c>
      <c r="H160">
        <v>270</v>
      </c>
      <c r="I160">
        <v>2</v>
      </c>
      <c r="K160">
        <v>2014</v>
      </c>
    </row>
    <row r="161" spans="1:11">
      <c r="A161" t="s">
        <v>26</v>
      </c>
      <c r="B161">
        <v>950</v>
      </c>
      <c r="C161">
        <v>57</v>
      </c>
      <c r="D161">
        <v>0</v>
      </c>
      <c r="E161">
        <v>702</v>
      </c>
      <c r="F161">
        <v>461</v>
      </c>
      <c r="H161">
        <v>240</v>
      </c>
      <c r="I161">
        <v>1</v>
      </c>
      <c r="K161">
        <v>2013</v>
      </c>
    </row>
    <row r="162" spans="1:11">
      <c r="A162" t="s">
        <v>26</v>
      </c>
      <c r="B162">
        <v>928</v>
      </c>
      <c r="C162">
        <v>55</v>
      </c>
      <c r="D162">
        <v>0</v>
      </c>
      <c r="E162">
        <v>654</v>
      </c>
      <c r="F162">
        <v>436</v>
      </c>
      <c r="H162">
        <v>216</v>
      </c>
      <c r="I162">
        <v>3</v>
      </c>
      <c r="K162">
        <v>2012</v>
      </c>
    </row>
    <row r="163" spans="1:11">
      <c r="A163" t="s">
        <v>139</v>
      </c>
      <c r="B163">
        <v>585</v>
      </c>
      <c r="D163">
        <v>21</v>
      </c>
      <c r="E163">
        <v>5668</v>
      </c>
      <c r="F163">
        <v>1755</v>
      </c>
      <c r="H163">
        <v>3846</v>
      </c>
      <c r="I163">
        <v>67</v>
      </c>
      <c r="K163">
        <v>2018</v>
      </c>
    </row>
    <row r="164" spans="1:11">
      <c r="A164" t="s">
        <v>139</v>
      </c>
      <c r="B164">
        <v>470</v>
      </c>
      <c r="D164">
        <v>19</v>
      </c>
      <c r="E164">
        <v>4836</v>
      </c>
      <c r="F164">
        <v>1360</v>
      </c>
      <c r="H164">
        <v>3426</v>
      </c>
      <c r="I164">
        <v>50</v>
      </c>
      <c r="K164">
        <v>2017</v>
      </c>
    </row>
    <row r="165" spans="1:11">
      <c r="A165" t="s">
        <v>139</v>
      </c>
      <c r="B165">
        <v>375</v>
      </c>
      <c r="D165">
        <v>20</v>
      </c>
      <c r="E165">
        <v>4225</v>
      </c>
      <c r="F165">
        <v>1028</v>
      </c>
      <c r="H165">
        <v>3138</v>
      </c>
      <c r="I165">
        <v>59</v>
      </c>
      <c r="K165">
        <v>2016</v>
      </c>
    </row>
    <row r="166" spans="1:11">
      <c r="A166" t="s">
        <v>139</v>
      </c>
      <c r="B166">
        <v>315</v>
      </c>
      <c r="D166">
        <v>22</v>
      </c>
      <c r="E166">
        <v>3828</v>
      </c>
      <c r="F166">
        <v>812</v>
      </c>
      <c r="H166">
        <v>2948</v>
      </c>
      <c r="I166">
        <v>68</v>
      </c>
      <c r="K166">
        <v>2015</v>
      </c>
    </row>
    <row r="167" spans="1:11">
      <c r="A167" t="s">
        <v>139</v>
      </c>
      <c r="B167">
        <v>267</v>
      </c>
      <c r="D167">
        <v>23</v>
      </c>
      <c r="E167">
        <v>3459</v>
      </c>
      <c r="F167">
        <v>645</v>
      </c>
      <c r="H167">
        <v>2739</v>
      </c>
      <c r="I167">
        <v>75</v>
      </c>
      <c r="K167">
        <v>2014</v>
      </c>
    </row>
    <row r="168" spans="1:11">
      <c r="A168" t="s">
        <v>139</v>
      </c>
      <c r="B168">
        <v>230</v>
      </c>
      <c r="D168">
        <v>21</v>
      </c>
      <c r="E168">
        <v>3214</v>
      </c>
      <c r="F168">
        <v>532</v>
      </c>
      <c r="H168">
        <v>2640</v>
      </c>
      <c r="I168">
        <v>42</v>
      </c>
      <c r="K168">
        <v>2013</v>
      </c>
    </row>
    <row r="169" spans="1:11">
      <c r="A169" t="s">
        <v>139</v>
      </c>
      <c r="B169">
        <v>15</v>
      </c>
      <c r="D169">
        <v>20</v>
      </c>
      <c r="E169">
        <v>2865</v>
      </c>
      <c r="F169">
        <v>437</v>
      </c>
      <c r="H169">
        <v>2427</v>
      </c>
      <c r="K169">
        <v>2012</v>
      </c>
    </row>
    <row r="170" spans="1:11">
      <c r="A170" t="s">
        <v>37</v>
      </c>
      <c r="B170">
        <v>4673</v>
      </c>
      <c r="C170">
        <v>4356</v>
      </c>
      <c r="D170">
        <v>342</v>
      </c>
      <c r="E170">
        <v>20407</v>
      </c>
      <c r="F170">
        <v>16648</v>
      </c>
      <c r="G170">
        <v>374</v>
      </c>
      <c r="H170">
        <v>3385</v>
      </c>
      <c r="K170">
        <v>2018</v>
      </c>
    </row>
    <row r="171" spans="1:11">
      <c r="A171" t="s">
        <v>37</v>
      </c>
      <c r="B171">
        <v>4259</v>
      </c>
      <c r="C171">
        <v>4227</v>
      </c>
      <c r="D171">
        <v>401</v>
      </c>
      <c r="E171">
        <v>18252</v>
      </c>
      <c r="F171">
        <v>14666</v>
      </c>
      <c r="G171">
        <v>361</v>
      </c>
      <c r="H171">
        <v>3225</v>
      </c>
      <c r="K171">
        <v>2017</v>
      </c>
    </row>
    <row r="172" spans="1:11">
      <c r="A172" t="s">
        <v>37</v>
      </c>
      <c r="B172">
        <v>4233</v>
      </c>
      <c r="C172">
        <v>4072</v>
      </c>
      <c r="D172">
        <v>477</v>
      </c>
      <c r="E172">
        <v>16370</v>
      </c>
      <c r="F172">
        <v>13143</v>
      </c>
      <c r="G172">
        <v>354</v>
      </c>
      <c r="H172">
        <v>2873</v>
      </c>
      <c r="K172">
        <v>2016</v>
      </c>
    </row>
    <row r="173" spans="1:11">
      <c r="A173" t="s">
        <v>37</v>
      </c>
      <c r="B173">
        <v>4052</v>
      </c>
      <c r="C173">
        <v>3908</v>
      </c>
      <c r="D173">
        <v>558</v>
      </c>
      <c r="E173">
        <v>14562</v>
      </c>
      <c r="F173">
        <v>11489</v>
      </c>
      <c r="G173">
        <v>370</v>
      </c>
      <c r="H173">
        <v>2703</v>
      </c>
      <c r="K173">
        <v>2015</v>
      </c>
    </row>
    <row r="174" spans="1:11">
      <c r="A174" t="s">
        <v>37</v>
      </c>
      <c r="B174">
        <v>3940</v>
      </c>
      <c r="C174">
        <v>3672</v>
      </c>
      <c r="D174">
        <v>644</v>
      </c>
      <c r="E174">
        <v>13014</v>
      </c>
      <c r="F174">
        <v>10232</v>
      </c>
      <c r="G174">
        <v>379</v>
      </c>
      <c r="H174">
        <v>2403</v>
      </c>
      <c r="K174">
        <v>2014</v>
      </c>
    </row>
    <row r="175" spans="1:11">
      <c r="A175" t="s">
        <v>37</v>
      </c>
      <c r="B175">
        <v>3871</v>
      </c>
      <c r="C175">
        <v>3525</v>
      </c>
      <c r="D175">
        <v>718</v>
      </c>
      <c r="E175">
        <v>11558</v>
      </c>
      <c r="F175">
        <v>8993</v>
      </c>
      <c r="G175">
        <v>374</v>
      </c>
      <c r="H175">
        <v>2191</v>
      </c>
      <c r="K175">
        <v>2013</v>
      </c>
    </row>
    <row r="176" spans="1:11">
      <c r="A176" t="s">
        <v>37</v>
      </c>
      <c r="B176">
        <v>3693</v>
      </c>
      <c r="C176">
        <v>3417</v>
      </c>
      <c r="D176">
        <v>848</v>
      </c>
      <c r="E176">
        <v>10599</v>
      </c>
      <c r="F176">
        <v>8211</v>
      </c>
      <c r="G176">
        <v>368</v>
      </c>
      <c r="H176">
        <v>2020</v>
      </c>
      <c r="K176">
        <v>2012</v>
      </c>
    </row>
    <row r="177" spans="1:11">
      <c r="A177" t="s">
        <v>35</v>
      </c>
      <c r="B177">
        <v>11746</v>
      </c>
      <c r="C177">
        <v>16277</v>
      </c>
      <c r="D177">
        <v>14500</v>
      </c>
      <c r="E177">
        <v>119601</v>
      </c>
      <c r="F177">
        <v>72658</v>
      </c>
      <c r="H177">
        <v>40924</v>
      </c>
      <c r="I177">
        <v>6019</v>
      </c>
      <c r="K177">
        <v>2018</v>
      </c>
    </row>
    <row r="178" spans="1:11">
      <c r="A178" t="s">
        <v>35</v>
      </c>
      <c r="B178">
        <v>11059</v>
      </c>
      <c r="C178">
        <v>15159</v>
      </c>
      <c r="D178">
        <v>15721</v>
      </c>
      <c r="E178">
        <v>110314</v>
      </c>
      <c r="F178">
        <v>67309</v>
      </c>
      <c r="H178">
        <v>37719</v>
      </c>
      <c r="I178">
        <v>5286</v>
      </c>
      <c r="K178">
        <v>2017</v>
      </c>
    </row>
    <row r="179" spans="1:11">
      <c r="A179" t="s">
        <v>35</v>
      </c>
      <c r="B179">
        <v>10437</v>
      </c>
      <c r="C179">
        <v>14365</v>
      </c>
      <c r="D179">
        <v>16926</v>
      </c>
      <c r="E179">
        <v>100672</v>
      </c>
      <c r="F179">
        <v>61960</v>
      </c>
      <c r="H179">
        <v>34267</v>
      </c>
      <c r="I179">
        <v>4445</v>
      </c>
      <c r="K179">
        <v>2016</v>
      </c>
    </row>
    <row r="180" spans="1:11">
      <c r="A180" t="s">
        <v>35</v>
      </c>
      <c r="B180">
        <v>9921</v>
      </c>
      <c r="C180">
        <v>13642</v>
      </c>
      <c r="D180">
        <v>18139</v>
      </c>
      <c r="E180">
        <v>91885</v>
      </c>
      <c r="F180">
        <v>56612</v>
      </c>
      <c r="H180">
        <v>31018</v>
      </c>
      <c r="I180">
        <v>4255</v>
      </c>
      <c r="K180">
        <v>2015</v>
      </c>
    </row>
    <row r="181" spans="1:11">
      <c r="A181" t="s">
        <v>35</v>
      </c>
      <c r="B181">
        <v>9437</v>
      </c>
      <c r="C181">
        <v>12887</v>
      </c>
      <c r="D181">
        <v>18735</v>
      </c>
      <c r="E181">
        <v>87798</v>
      </c>
      <c r="F181">
        <v>55112</v>
      </c>
      <c r="H181">
        <v>28805</v>
      </c>
      <c r="I181">
        <v>3881</v>
      </c>
      <c r="K181">
        <v>2014</v>
      </c>
    </row>
    <row r="182" spans="1:11">
      <c r="A182" t="s">
        <v>35</v>
      </c>
      <c r="B182">
        <v>9062</v>
      </c>
      <c r="C182">
        <v>12353</v>
      </c>
      <c r="D182">
        <v>19223</v>
      </c>
      <c r="E182">
        <v>81285</v>
      </c>
      <c r="F182">
        <v>51185</v>
      </c>
      <c r="H182">
        <v>26592</v>
      </c>
      <c r="I182">
        <v>3508</v>
      </c>
      <c r="K182">
        <v>2013</v>
      </c>
    </row>
    <row r="183" spans="1:11">
      <c r="A183" t="s">
        <v>35</v>
      </c>
      <c r="B183">
        <v>8577</v>
      </c>
      <c r="C183">
        <v>11858</v>
      </c>
      <c r="D183">
        <v>19746</v>
      </c>
      <c r="E183">
        <v>74774</v>
      </c>
      <c r="F183">
        <v>47259</v>
      </c>
      <c r="H183">
        <v>24380</v>
      </c>
      <c r="I183">
        <v>3135</v>
      </c>
      <c r="K183">
        <v>2012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A61CF-6B7B-2448-84B4-B2A7E4036B48}">
  <sheetPr>
    <tabColor rgb="FF92D050"/>
  </sheetPr>
  <dimension ref="A1:Q42"/>
  <sheetViews>
    <sheetView workbookViewId="0">
      <selection activeCell="J38" sqref="J38"/>
    </sheetView>
  </sheetViews>
  <sheetFormatPr baseColWidth="10" defaultRowHeight="16"/>
  <sheetData>
    <row r="1" spans="1:17" ht="17" thickBot="1"/>
    <row r="2" spans="1:17" ht="17" thickBot="1">
      <c r="A2" s="380" t="s">
        <v>140</v>
      </c>
      <c r="B2" s="381"/>
      <c r="C2" s="381"/>
      <c r="D2" s="381"/>
      <c r="E2" s="381"/>
      <c r="F2" s="381"/>
      <c r="G2" s="381"/>
      <c r="H2" s="382"/>
      <c r="J2" s="380" t="s">
        <v>143</v>
      </c>
      <c r="K2" s="381"/>
      <c r="L2" s="381"/>
      <c r="M2" s="381"/>
      <c r="N2" s="381"/>
      <c r="O2" s="381"/>
      <c r="P2" s="381"/>
      <c r="Q2" s="382"/>
    </row>
    <row r="3" spans="1:17">
      <c r="A3" s="63"/>
      <c r="B3" s="138">
        <v>2012</v>
      </c>
      <c r="C3" s="138">
        <v>2013</v>
      </c>
      <c r="D3" s="138">
        <v>2014</v>
      </c>
      <c r="E3" s="138">
        <v>2015</v>
      </c>
      <c r="F3" s="138">
        <v>2016</v>
      </c>
      <c r="G3" s="139">
        <v>2017</v>
      </c>
      <c r="H3" s="140">
        <v>2018</v>
      </c>
      <c r="J3" s="63"/>
      <c r="K3" s="138">
        <v>2012</v>
      </c>
      <c r="L3" s="138">
        <v>2013</v>
      </c>
      <c r="M3" s="138">
        <v>2014</v>
      </c>
      <c r="N3" s="138">
        <v>2015</v>
      </c>
      <c r="O3" s="138">
        <v>2016</v>
      </c>
      <c r="P3" s="139">
        <v>2017</v>
      </c>
      <c r="Q3" s="140">
        <v>2018</v>
      </c>
    </row>
    <row r="4" spans="1:17">
      <c r="A4" s="141" t="s">
        <v>119</v>
      </c>
      <c r="B4" s="142">
        <v>4774</v>
      </c>
      <c r="C4" s="143">
        <v>5301</v>
      </c>
      <c r="D4" s="143">
        <v>5863</v>
      </c>
      <c r="E4" s="143">
        <v>6522</v>
      </c>
      <c r="F4" s="143">
        <v>7334</v>
      </c>
      <c r="G4" s="143">
        <v>8287</v>
      </c>
      <c r="H4" s="144">
        <v>9417</v>
      </c>
      <c r="J4" s="141" t="s">
        <v>119</v>
      </c>
      <c r="K4" s="162">
        <v>3.1514213742151152E-3</v>
      </c>
      <c r="L4" s="162">
        <v>3.3810697089703269E-3</v>
      </c>
      <c r="M4" s="162">
        <v>3.6312556786756785E-3</v>
      </c>
      <c r="N4" s="162">
        <v>3.9741225031487701E-3</v>
      </c>
      <c r="O4" s="162">
        <v>4.3034350025231488E-3</v>
      </c>
      <c r="P4" s="162">
        <v>4.5820427273963798E-3</v>
      </c>
      <c r="Q4" s="163">
        <v>4.9612770665402248E-3</v>
      </c>
    </row>
    <row r="5" spans="1:17">
      <c r="A5" s="141" t="s">
        <v>122</v>
      </c>
      <c r="B5" s="142">
        <v>7485</v>
      </c>
      <c r="C5" s="143">
        <v>8099</v>
      </c>
      <c r="D5" s="143">
        <v>8797</v>
      </c>
      <c r="E5" s="143">
        <v>9242</v>
      </c>
      <c r="F5" s="143">
        <v>9931</v>
      </c>
      <c r="G5" s="143">
        <v>10737</v>
      </c>
      <c r="H5" s="144">
        <v>11603</v>
      </c>
      <c r="J5" s="141" t="s">
        <v>122</v>
      </c>
      <c r="K5" s="162">
        <v>4.0964272149439417E-3</v>
      </c>
      <c r="L5" s="162">
        <v>4.2575964109813286E-3</v>
      </c>
      <c r="M5" s="162">
        <v>4.4097625335105858E-3</v>
      </c>
      <c r="N5" s="162">
        <v>4.6431968023134592E-3</v>
      </c>
      <c r="O5" s="162">
        <v>4.8964043894581611E-3</v>
      </c>
      <c r="P5" s="162">
        <v>5.0137566611938873E-3</v>
      </c>
      <c r="Q5" s="163">
        <v>5.2287882126719363E-3</v>
      </c>
    </row>
    <row r="6" spans="1:17">
      <c r="A6" s="145" t="s">
        <v>135</v>
      </c>
      <c r="B6" s="142">
        <v>3250</v>
      </c>
      <c r="C6" s="143">
        <v>3595</v>
      </c>
      <c r="D6" s="143">
        <v>3719</v>
      </c>
      <c r="E6" s="143">
        <v>3846</v>
      </c>
      <c r="F6" s="143">
        <v>4064</v>
      </c>
      <c r="G6" s="143">
        <v>4189</v>
      </c>
      <c r="H6" s="144">
        <v>4466</v>
      </c>
      <c r="J6" s="145" t="s">
        <v>135</v>
      </c>
      <c r="K6" s="162">
        <v>8.8130574258821863E-3</v>
      </c>
      <c r="L6" s="162">
        <v>9.3408163795567333E-3</v>
      </c>
      <c r="M6" s="162">
        <v>9.3220169044587256E-3</v>
      </c>
      <c r="N6" s="162">
        <v>9.0826650041091628E-3</v>
      </c>
      <c r="O6" s="162">
        <v>9.2487232938563355E-3</v>
      </c>
      <c r="P6" s="162">
        <v>8.9641476890945128E-3</v>
      </c>
      <c r="Q6" s="163">
        <v>9.0924823128212956E-3</v>
      </c>
    </row>
    <row r="7" spans="1:17">
      <c r="A7" s="145" t="s">
        <v>130</v>
      </c>
      <c r="B7" s="142">
        <v>9963</v>
      </c>
      <c r="C7" s="143">
        <v>11526</v>
      </c>
      <c r="D7" s="143">
        <v>13189</v>
      </c>
      <c r="E7" s="143">
        <v>15156</v>
      </c>
      <c r="F7" s="143">
        <v>17002</v>
      </c>
      <c r="G7" s="143">
        <v>19259</v>
      </c>
      <c r="H7" s="144">
        <v>21314</v>
      </c>
      <c r="J7" s="145" t="s">
        <v>26</v>
      </c>
      <c r="K7" s="162">
        <v>1.0442746921465434E-3</v>
      </c>
      <c r="L7" s="162">
        <v>1.0996498977889518E-3</v>
      </c>
      <c r="M7" s="162">
        <v>1.2000147694125466E-3</v>
      </c>
      <c r="N7" s="162">
        <v>1.5103384809174543E-3</v>
      </c>
      <c r="O7" s="162">
        <v>1.6807916649662254E-3</v>
      </c>
      <c r="P7" s="162">
        <v>1.8756934913734527E-3</v>
      </c>
      <c r="Q7" s="163">
        <v>2.1001795805728318E-3</v>
      </c>
    </row>
    <row r="8" spans="1:17">
      <c r="A8" s="145" t="s">
        <v>26</v>
      </c>
      <c r="B8" s="142">
        <v>654</v>
      </c>
      <c r="C8" s="143">
        <v>702</v>
      </c>
      <c r="D8" s="143">
        <v>780</v>
      </c>
      <c r="E8" s="143">
        <v>988</v>
      </c>
      <c r="F8" s="143">
        <v>1112</v>
      </c>
      <c r="G8" s="143">
        <v>1256</v>
      </c>
      <c r="H8" s="144">
        <v>1449</v>
      </c>
      <c r="J8" s="145" t="s">
        <v>37</v>
      </c>
      <c r="K8" s="162">
        <v>6.2552488555060529E-3</v>
      </c>
      <c r="L8" s="162">
        <v>6.5620232696907534E-3</v>
      </c>
      <c r="M8" s="162">
        <v>7.0563548673070195E-3</v>
      </c>
      <c r="N8" s="162">
        <v>7.6810319863659313E-3</v>
      </c>
      <c r="O8" s="162">
        <v>8.3116529679252444E-3</v>
      </c>
      <c r="P8" s="162">
        <v>8.905026226697612E-3</v>
      </c>
      <c r="Q8" s="163">
        <v>9.6362887703968971E-3</v>
      </c>
    </row>
    <row r="9" spans="1:17" ht="17" thickBot="1">
      <c r="A9" s="145" t="s">
        <v>37</v>
      </c>
      <c r="B9" s="142">
        <v>10599</v>
      </c>
      <c r="C9" s="143">
        <v>11558</v>
      </c>
      <c r="D9" s="143">
        <v>13014</v>
      </c>
      <c r="E9" s="143">
        <v>14562</v>
      </c>
      <c r="F9" s="143">
        <v>16370</v>
      </c>
      <c r="G9" s="143">
        <v>18252</v>
      </c>
      <c r="H9" s="144">
        <v>20407</v>
      </c>
      <c r="J9" s="146" t="s">
        <v>35</v>
      </c>
      <c r="K9" s="164">
        <v>4.6165196748790679E-3</v>
      </c>
      <c r="L9" s="164">
        <v>4.8427672019219744E-3</v>
      </c>
      <c r="M9" s="164">
        <v>5.0092213421652826E-3</v>
      </c>
      <c r="N9" s="164">
        <v>5.0417632042096538E-3</v>
      </c>
      <c r="O9" s="164">
        <v>5.3792001624361138E-3</v>
      </c>
      <c r="P9" s="164">
        <v>5.6515056815270963E-3</v>
      </c>
      <c r="Q9" s="165">
        <v>5.8114454391953452E-3</v>
      </c>
    </row>
    <row r="10" spans="1:17">
      <c r="A10" s="145" t="s">
        <v>35</v>
      </c>
      <c r="B10" s="142">
        <v>74774</v>
      </c>
      <c r="C10" s="143">
        <v>81285</v>
      </c>
      <c r="D10" s="143">
        <v>87798</v>
      </c>
      <c r="E10" s="143">
        <v>91885</v>
      </c>
      <c r="F10" s="143">
        <v>100672</v>
      </c>
      <c r="G10" s="143">
        <v>110314</v>
      </c>
      <c r="H10" s="144">
        <v>119601</v>
      </c>
    </row>
    <row r="11" spans="1:17" ht="17" thickBot="1">
      <c r="A11" s="146" t="s">
        <v>33</v>
      </c>
      <c r="B11" s="147">
        <v>19975</v>
      </c>
      <c r="C11" s="147">
        <v>21540</v>
      </c>
      <c r="D11" s="147">
        <v>22826</v>
      </c>
      <c r="E11" s="147">
        <v>24724</v>
      </c>
      <c r="F11" s="147">
        <v>27269</v>
      </c>
      <c r="G11" s="147">
        <v>30190</v>
      </c>
      <c r="H11" s="148">
        <v>34180</v>
      </c>
    </row>
    <row r="12" spans="1:17" ht="17" thickBot="1"/>
    <row r="13" spans="1:17" ht="17" thickBot="1">
      <c r="A13" s="380" t="s">
        <v>141</v>
      </c>
      <c r="B13" s="381"/>
      <c r="C13" s="381"/>
      <c r="D13" s="381"/>
      <c r="E13" s="381"/>
      <c r="F13" s="381"/>
      <c r="G13" s="381"/>
      <c r="H13" s="382"/>
    </row>
    <row r="14" spans="1:17">
      <c r="A14" s="63" t="s">
        <v>120</v>
      </c>
      <c r="B14" s="142">
        <v>1273</v>
      </c>
      <c r="C14" s="143">
        <v>1362</v>
      </c>
      <c r="D14" s="143">
        <v>1537</v>
      </c>
      <c r="E14" s="143">
        <v>1564</v>
      </c>
      <c r="F14" s="143">
        <v>1713</v>
      </c>
      <c r="G14" s="143">
        <v>1902</v>
      </c>
      <c r="H14" s="144">
        <v>2145</v>
      </c>
    </row>
    <row r="15" spans="1:17">
      <c r="A15" s="63" t="s">
        <v>124</v>
      </c>
      <c r="B15" s="142">
        <v>8475</v>
      </c>
      <c r="C15" s="143">
        <v>8964</v>
      </c>
      <c r="D15" s="143">
        <v>9491</v>
      </c>
      <c r="E15" s="143">
        <v>10270</v>
      </c>
      <c r="F15" s="143">
        <v>11035</v>
      </c>
      <c r="G15" s="143">
        <v>12060</v>
      </c>
      <c r="H15" s="144">
        <v>13352</v>
      </c>
    </row>
    <row r="16" spans="1:17">
      <c r="A16" s="63" t="s">
        <v>125</v>
      </c>
      <c r="B16" s="142">
        <v>3216</v>
      </c>
      <c r="C16" s="143">
        <v>3665</v>
      </c>
      <c r="D16" s="143">
        <v>3468</v>
      </c>
      <c r="E16" s="143">
        <v>3723</v>
      </c>
      <c r="F16" s="143">
        <v>4081</v>
      </c>
      <c r="G16" s="143">
        <v>4522</v>
      </c>
      <c r="H16" s="144">
        <v>5331</v>
      </c>
    </row>
    <row r="17" spans="1:8">
      <c r="A17" s="63" t="s">
        <v>129</v>
      </c>
      <c r="B17" s="142">
        <v>1820</v>
      </c>
      <c r="C17" s="143">
        <v>2057</v>
      </c>
      <c r="D17" s="143">
        <v>2325</v>
      </c>
      <c r="E17" s="143">
        <v>2644</v>
      </c>
      <c r="F17" s="143">
        <v>3074</v>
      </c>
      <c r="G17" s="143">
        <v>3381</v>
      </c>
      <c r="H17" s="144">
        <v>3916</v>
      </c>
    </row>
    <row r="18" spans="1:8">
      <c r="A18" s="63" t="s">
        <v>132</v>
      </c>
      <c r="B18" s="142">
        <v>2791</v>
      </c>
      <c r="C18" s="143">
        <v>3007</v>
      </c>
      <c r="D18" s="143">
        <v>3245</v>
      </c>
      <c r="E18" s="143">
        <v>3536</v>
      </c>
      <c r="F18" s="143">
        <v>3902</v>
      </c>
      <c r="G18" s="143">
        <v>4286</v>
      </c>
      <c r="H18" s="144">
        <v>4733</v>
      </c>
    </row>
    <row r="19" spans="1:8">
      <c r="A19" s="149" t="s">
        <v>137</v>
      </c>
      <c r="B19" s="150">
        <v>2400</v>
      </c>
      <c r="C19" s="151">
        <v>2485</v>
      </c>
      <c r="D19" s="151">
        <v>2760</v>
      </c>
      <c r="E19" s="151">
        <v>2987</v>
      </c>
      <c r="F19" s="151">
        <v>3464</v>
      </c>
      <c r="G19" s="151">
        <v>4039</v>
      </c>
      <c r="H19" s="152">
        <v>4703</v>
      </c>
    </row>
    <row r="20" spans="1:8" ht="17" thickBot="1">
      <c r="A20" s="153" t="s">
        <v>33</v>
      </c>
      <c r="B20" s="154">
        <f t="shared" ref="B20:H20" si="0">SUM(B14:B19)</f>
        <v>19975</v>
      </c>
      <c r="C20" s="154">
        <f t="shared" si="0"/>
        <v>21540</v>
      </c>
      <c r="D20" s="154">
        <f t="shared" si="0"/>
        <v>22826</v>
      </c>
      <c r="E20" s="154">
        <f t="shared" si="0"/>
        <v>24724</v>
      </c>
      <c r="F20" s="154">
        <f t="shared" si="0"/>
        <v>27269</v>
      </c>
      <c r="G20" s="154">
        <f t="shared" si="0"/>
        <v>30190</v>
      </c>
      <c r="H20" s="155">
        <f t="shared" si="0"/>
        <v>34180</v>
      </c>
    </row>
    <row r="21" spans="1:8" ht="17" thickBot="1"/>
    <row r="22" spans="1:8" ht="17" thickBot="1">
      <c r="A22" s="380" t="s">
        <v>142</v>
      </c>
      <c r="B22" s="381"/>
      <c r="C22" s="381"/>
      <c r="D22" s="381"/>
      <c r="E22" s="381"/>
      <c r="F22" s="381"/>
      <c r="G22" s="381"/>
      <c r="H22" s="382"/>
    </row>
    <row r="23" spans="1:8">
      <c r="A23" s="63"/>
      <c r="B23" s="138">
        <v>2012</v>
      </c>
      <c r="C23" s="138">
        <v>2013</v>
      </c>
      <c r="D23" s="138">
        <v>2014</v>
      </c>
      <c r="E23" s="138">
        <v>2015</v>
      </c>
      <c r="F23" s="138">
        <v>2016</v>
      </c>
      <c r="G23" s="139">
        <v>2017</v>
      </c>
      <c r="H23" s="140">
        <v>2018</v>
      </c>
    </row>
    <row r="24" spans="1:8">
      <c r="A24" s="141" t="s">
        <v>119</v>
      </c>
      <c r="B24" s="142">
        <v>4774</v>
      </c>
      <c r="C24" s="143">
        <v>5301</v>
      </c>
      <c r="D24" s="143">
        <v>5863</v>
      </c>
      <c r="E24" s="143">
        <v>6522</v>
      </c>
      <c r="F24" s="143">
        <v>7334</v>
      </c>
      <c r="G24" s="143">
        <v>8287</v>
      </c>
      <c r="H24" s="144">
        <v>9417</v>
      </c>
    </row>
    <row r="25" spans="1:8">
      <c r="A25" s="141"/>
      <c r="B25" s="156">
        <v>1514872</v>
      </c>
      <c r="C25" s="156">
        <v>1567847</v>
      </c>
      <c r="D25" s="156">
        <v>1614593</v>
      </c>
      <c r="E25" s="156">
        <v>1641117</v>
      </c>
      <c r="F25" s="156">
        <v>1704220</v>
      </c>
      <c r="G25" s="156">
        <v>1808582</v>
      </c>
      <c r="H25" s="157">
        <v>1898100</v>
      </c>
    </row>
    <row r="26" spans="1:8">
      <c r="A26" s="141"/>
      <c r="B26" s="158">
        <f>B24/B25</f>
        <v>3.1514213742151152E-3</v>
      </c>
      <c r="C26" s="158">
        <f t="shared" ref="C26:H26" si="1">C24/C25</f>
        <v>3.3810697089703269E-3</v>
      </c>
      <c r="D26" s="158">
        <f t="shared" si="1"/>
        <v>3.6312556786756785E-3</v>
      </c>
      <c r="E26" s="158">
        <f t="shared" si="1"/>
        <v>3.9741225031487701E-3</v>
      </c>
      <c r="F26" s="158">
        <f t="shared" si="1"/>
        <v>4.3034350025231488E-3</v>
      </c>
      <c r="G26" s="158">
        <f t="shared" si="1"/>
        <v>4.5820427273963798E-3</v>
      </c>
      <c r="H26" s="159">
        <f t="shared" si="1"/>
        <v>4.9612770665402248E-3</v>
      </c>
    </row>
    <row r="27" spans="1:8">
      <c r="A27" s="141" t="s">
        <v>122</v>
      </c>
      <c r="B27" s="142">
        <v>7485</v>
      </c>
      <c r="C27" s="143">
        <v>8099</v>
      </c>
      <c r="D27" s="143">
        <v>8797</v>
      </c>
      <c r="E27" s="143">
        <v>9242</v>
      </c>
      <c r="F27" s="143">
        <v>9931</v>
      </c>
      <c r="G27" s="143">
        <v>10737</v>
      </c>
      <c r="H27" s="144">
        <v>11603</v>
      </c>
    </row>
    <row r="28" spans="1:8">
      <c r="A28" s="141"/>
      <c r="B28" s="156">
        <v>1827202</v>
      </c>
      <c r="C28" s="156">
        <v>1902247</v>
      </c>
      <c r="D28" s="156">
        <v>1994892</v>
      </c>
      <c r="E28" s="156">
        <v>1990439</v>
      </c>
      <c r="F28" s="156">
        <v>2028223</v>
      </c>
      <c r="G28" s="156">
        <v>2141508</v>
      </c>
      <c r="H28" s="157">
        <v>2219061</v>
      </c>
    </row>
    <row r="29" spans="1:8">
      <c r="A29" s="141"/>
      <c r="B29" s="158">
        <f>B27/B28</f>
        <v>4.0964272149439417E-3</v>
      </c>
      <c r="C29" s="158">
        <f t="shared" ref="C29:H29" si="2">C27/C28</f>
        <v>4.2575964109813286E-3</v>
      </c>
      <c r="D29" s="158">
        <f t="shared" si="2"/>
        <v>4.4097625335105858E-3</v>
      </c>
      <c r="E29" s="158">
        <f t="shared" si="2"/>
        <v>4.6431968023134592E-3</v>
      </c>
      <c r="F29" s="158">
        <f t="shared" si="2"/>
        <v>4.8964043894581611E-3</v>
      </c>
      <c r="G29" s="158">
        <f t="shared" si="2"/>
        <v>5.0137566611938873E-3</v>
      </c>
      <c r="H29" s="159">
        <f t="shared" si="2"/>
        <v>5.2287882126719363E-3</v>
      </c>
    </row>
    <row r="30" spans="1:8">
      <c r="A30" s="145" t="s">
        <v>135</v>
      </c>
      <c r="B30" s="142">
        <v>3250</v>
      </c>
      <c r="C30" s="143">
        <v>3595</v>
      </c>
      <c r="D30" s="143">
        <v>3719</v>
      </c>
      <c r="E30" s="143">
        <v>3846</v>
      </c>
      <c r="F30" s="143">
        <v>4064</v>
      </c>
      <c r="G30" s="143">
        <v>4189</v>
      </c>
      <c r="H30" s="144">
        <v>4466</v>
      </c>
    </row>
    <row r="31" spans="1:8">
      <c r="A31" s="145"/>
      <c r="B31" s="156">
        <v>368771</v>
      </c>
      <c r="C31" s="156">
        <v>384870</v>
      </c>
      <c r="D31" s="156">
        <v>398948</v>
      </c>
      <c r="E31" s="156">
        <v>423444</v>
      </c>
      <c r="F31" s="156">
        <v>439412</v>
      </c>
      <c r="G31" s="156">
        <v>467306</v>
      </c>
      <c r="H31" s="157">
        <v>491175</v>
      </c>
    </row>
    <row r="32" spans="1:8">
      <c r="A32" s="145"/>
      <c r="B32" s="158">
        <f>B30/B31</f>
        <v>8.8130574258821863E-3</v>
      </c>
      <c r="C32" s="158">
        <f t="shared" ref="C32:H32" si="3">C30/C31</f>
        <v>9.3408163795567333E-3</v>
      </c>
      <c r="D32" s="158">
        <f t="shared" si="3"/>
        <v>9.3220169044587256E-3</v>
      </c>
      <c r="E32" s="158">
        <f t="shared" si="3"/>
        <v>9.0826650041091628E-3</v>
      </c>
      <c r="F32" s="158">
        <f t="shared" si="3"/>
        <v>9.2487232938563355E-3</v>
      </c>
      <c r="G32" s="158">
        <f t="shared" si="3"/>
        <v>8.9641476890945128E-3</v>
      </c>
      <c r="H32" s="159">
        <f t="shared" si="3"/>
        <v>9.0924823128212956E-3</v>
      </c>
    </row>
    <row r="33" spans="1:8">
      <c r="A33" s="145" t="s">
        <v>26</v>
      </c>
      <c r="B33" s="142">
        <v>654</v>
      </c>
      <c r="C33" s="143">
        <v>702</v>
      </c>
      <c r="D33" s="143">
        <v>780</v>
      </c>
      <c r="E33" s="143">
        <v>988</v>
      </c>
      <c r="F33" s="143">
        <v>1112</v>
      </c>
      <c r="G33" s="143">
        <v>1256</v>
      </c>
      <c r="H33" s="144">
        <v>1449</v>
      </c>
    </row>
    <row r="34" spans="1:8">
      <c r="A34" s="145"/>
      <c r="B34" s="156">
        <v>626272</v>
      </c>
      <c r="C34" s="156">
        <v>638385</v>
      </c>
      <c r="D34" s="156">
        <v>649992</v>
      </c>
      <c r="E34" s="156">
        <v>654158</v>
      </c>
      <c r="F34" s="156">
        <v>661593</v>
      </c>
      <c r="G34" s="156">
        <v>669619</v>
      </c>
      <c r="H34" s="157">
        <v>689941</v>
      </c>
    </row>
    <row r="35" spans="1:8">
      <c r="A35" s="145"/>
      <c r="B35" s="160">
        <f>B33/B34</f>
        <v>1.0442746921465434E-3</v>
      </c>
      <c r="C35" s="160">
        <f t="shared" ref="C35:H35" si="4">C33/C34</f>
        <v>1.0996498977889518E-3</v>
      </c>
      <c r="D35" s="160">
        <f t="shared" si="4"/>
        <v>1.2000147694125466E-3</v>
      </c>
      <c r="E35" s="160">
        <f t="shared" si="4"/>
        <v>1.5103384809174543E-3</v>
      </c>
      <c r="F35" s="160">
        <f t="shared" si="4"/>
        <v>1.6807916649662254E-3</v>
      </c>
      <c r="G35" s="160">
        <f t="shared" si="4"/>
        <v>1.8756934913734527E-3</v>
      </c>
      <c r="H35" s="161">
        <f t="shared" si="4"/>
        <v>2.1001795805728318E-3</v>
      </c>
    </row>
    <row r="36" spans="1:8">
      <c r="A36" s="145" t="s">
        <v>37</v>
      </c>
      <c r="B36" s="142">
        <v>10599</v>
      </c>
      <c r="C36" s="143">
        <v>11558</v>
      </c>
      <c r="D36" s="143">
        <v>13014</v>
      </c>
      <c r="E36" s="143">
        <v>14562</v>
      </c>
      <c r="F36" s="143">
        <v>16370</v>
      </c>
      <c r="G36" s="143">
        <v>18252</v>
      </c>
      <c r="H36" s="144">
        <v>20407</v>
      </c>
    </row>
    <row r="37" spans="1:8">
      <c r="A37" s="145"/>
      <c r="B37" s="156">
        <v>1694417</v>
      </c>
      <c r="C37" s="156">
        <v>1761347</v>
      </c>
      <c r="D37" s="156">
        <v>1844295</v>
      </c>
      <c r="E37" s="156">
        <v>1895839</v>
      </c>
      <c r="F37" s="156">
        <v>1969524</v>
      </c>
      <c r="G37" s="156">
        <v>2049629</v>
      </c>
      <c r="H37" s="157">
        <v>2117724</v>
      </c>
    </row>
    <row r="38" spans="1:8">
      <c r="A38" s="145"/>
      <c r="B38" s="158">
        <f>B36/B37</f>
        <v>6.2552488555060529E-3</v>
      </c>
      <c r="C38" s="158">
        <f t="shared" ref="C38:H38" si="5">C36/C37</f>
        <v>6.5620232696907534E-3</v>
      </c>
      <c r="D38" s="158">
        <f t="shared" si="5"/>
        <v>7.0563548673070195E-3</v>
      </c>
      <c r="E38" s="158">
        <f t="shared" si="5"/>
        <v>7.6810319863659313E-3</v>
      </c>
      <c r="F38" s="158">
        <f t="shared" si="5"/>
        <v>8.3116529679252444E-3</v>
      </c>
      <c r="G38" s="158">
        <f t="shared" si="5"/>
        <v>8.905026226697612E-3</v>
      </c>
      <c r="H38" s="159">
        <f t="shared" si="5"/>
        <v>9.6362887703968971E-3</v>
      </c>
    </row>
    <row r="39" spans="1:8">
      <c r="A39" s="145" t="s">
        <v>35</v>
      </c>
      <c r="B39" s="142">
        <v>74774</v>
      </c>
      <c r="C39" s="143">
        <v>81285</v>
      </c>
      <c r="D39" s="143">
        <v>87798</v>
      </c>
      <c r="E39" s="143">
        <v>91885</v>
      </c>
      <c r="F39" s="143">
        <v>100672</v>
      </c>
      <c r="G39" s="143">
        <v>110314</v>
      </c>
      <c r="H39" s="144">
        <v>119601</v>
      </c>
    </row>
    <row r="40" spans="1:8">
      <c r="A40" s="63"/>
      <c r="B40" s="142">
        <v>16197050</v>
      </c>
      <c r="C40" s="142">
        <v>16784825</v>
      </c>
      <c r="D40" s="142">
        <v>17527275</v>
      </c>
      <c r="E40" s="142">
        <v>18224775</v>
      </c>
      <c r="F40" s="142">
        <v>18715050</v>
      </c>
      <c r="G40" s="142">
        <v>19519400</v>
      </c>
      <c r="H40" s="123">
        <v>20580250</v>
      </c>
    </row>
    <row r="41" spans="1:8">
      <c r="A41" s="145"/>
      <c r="B41" s="160">
        <f>B39/B40</f>
        <v>4.6165196748790679E-3</v>
      </c>
      <c r="C41" s="160">
        <f t="shared" ref="C41:H41" si="6">C39/C40</f>
        <v>4.8427672019219744E-3</v>
      </c>
      <c r="D41" s="160">
        <f t="shared" si="6"/>
        <v>5.0092213421652826E-3</v>
      </c>
      <c r="E41" s="160">
        <f t="shared" si="6"/>
        <v>5.0417632042096538E-3</v>
      </c>
      <c r="F41" s="160">
        <f t="shared" si="6"/>
        <v>5.3792001624361138E-3</v>
      </c>
      <c r="G41" s="160">
        <f t="shared" si="6"/>
        <v>5.6515056815270963E-3</v>
      </c>
      <c r="H41" s="161">
        <f t="shared" si="6"/>
        <v>5.8114454391953452E-3</v>
      </c>
    </row>
    <row r="42" spans="1:8" ht="17" thickBot="1">
      <c r="A42" s="146" t="s">
        <v>33</v>
      </c>
      <c r="B42" s="147">
        <v>19975</v>
      </c>
      <c r="C42" s="147">
        <v>21540</v>
      </c>
      <c r="D42" s="147">
        <v>22826</v>
      </c>
      <c r="E42" s="147">
        <v>24724</v>
      </c>
      <c r="F42" s="147">
        <v>27269</v>
      </c>
      <c r="G42" s="147">
        <v>30190</v>
      </c>
      <c r="H42" s="148">
        <v>34180</v>
      </c>
    </row>
  </sheetData>
  <mergeCells count="4">
    <mergeCell ref="A2:H2"/>
    <mergeCell ref="A13:H13"/>
    <mergeCell ref="A22:H22"/>
    <mergeCell ref="J2:Q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82EA-FC2A-6945-8A07-4B822A58445B}">
  <sheetPr>
    <tabColor rgb="FF0070C0"/>
  </sheetPr>
  <dimension ref="A1:AM51"/>
  <sheetViews>
    <sheetView workbookViewId="0"/>
  </sheetViews>
  <sheetFormatPr baseColWidth="10" defaultRowHeight="16"/>
  <cols>
    <col min="1" max="1" width="10.83203125" customWidth="1"/>
    <col min="4" max="4" width="11.6640625" bestFit="1" customWidth="1"/>
    <col min="5" max="5" width="12.5" bestFit="1" customWidth="1"/>
    <col min="9" max="9" width="12.5" bestFit="1" customWidth="1"/>
    <col min="24" max="24" width="13" bestFit="1" customWidth="1"/>
    <col min="31" max="31" width="11.5" bestFit="1" customWidth="1"/>
  </cols>
  <sheetData>
    <row r="1" spans="1:39">
      <c r="A1" s="303" t="s">
        <v>144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 t="s">
        <v>145</v>
      </c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</row>
    <row r="2" spans="1:39">
      <c r="A2" s="304" t="s">
        <v>0</v>
      </c>
      <c r="B2" s="337" t="s">
        <v>119</v>
      </c>
      <c r="C2" s="304" t="s">
        <v>122</v>
      </c>
      <c r="D2" s="304" t="s">
        <v>146</v>
      </c>
      <c r="E2" s="304" t="s">
        <v>147</v>
      </c>
      <c r="F2" s="304" t="s">
        <v>33</v>
      </c>
      <c r="G2" s="337" t="s">
        <v>149</v>
      </c>
      <c r="H2" s="337" t="s">
        <v>150</v>
      </c>
      <c r="I2" s="304" t="s">
        <v>28</v>
      </c>
      <c r="J2" s="337" t="s">
        <v>131</v>
      </c>
      <c r="K2" s="304" t="s">
        <v>151</v>
      </c>
      <c r="L2" s="304" t="s">
        <v>152</v>
      </c>
      <c r="M2" s="304" t="s">
        <v>153</v>
      </c>
      <c r="N2" s="337" t="s">
        <v>135</v>
      </c>
      <c r="O2" s="304" t="s">
        <v>136</v>
      </c>
      <c r="P2" s="304" t="s">
        <v>138</v>
      </c>
      <c r="Q2" s="337" t="s">
        <v>26</v>
      </c>
      <c r="R2" s="304" t="s">
        <v>139</v>
      </c>
      <c r="S2" s="337" t="s">
        <v>154</v>
      </c>
      <c r="T2" s="337" t="s">
        <v>155</v>
      </c>
      <c r="U2" s="303" t="s">
        <v>119</v>
      </c>
      <c r="V2" s="303" t="s">
        <v>122</v>
      </c>
      <c r="W2" s="303" t="s">
        <v>146</v>
      </c>
      <c r="X2" s="303" t="s">
        <v>147</v>
      </c>
      <c r="Y2" s="334" t="s">
        <v>33</v>
      </c>
      <c r="Z2" s="303" t="s">
        <v>149</v>
      </c>
      <c r="AA2" s="303" t="s">
        <v>150</v>
      </c>
      <c r="AB2" s="303" t="s">
        <v>28</v>
      </c>
      <c r="AC2" s="303" t="s">
        <v>131</v>
      </c>
      <c r="AD2" s="303" t="s">
        <v>151</v>
      </c>
      <c r="AE2" s="303" t="s">
        <v>152</v>
      </c>
      <c r="AF2" s="303" t="s">
        <v>153</v>
      </c>
      <c r="AG2" s="303" t="s">
        <v>135</v>
      </c>
      <c r="AH2" s="303" t="s">
        <v>136</v>
      </c>
      <c r="AI2" s="303" t="s">
        <v>138</v>
      </c>
      <c r="AJ2" s="303" t="s">
        <v>26</v>
      </c>
      <c r="AK2" s="303" t="s">
        <v>139</v>
      </c>
      <c r="AL2" s="303" t="s">
        <v>154</v>
      </c>
      <c r="AM2" s="303" t="s">
        <v>155</v>
      </c>
    </row>
    <row r="3" spans="1:39">
      <c r="A3" s="304"/>
      <c r="B3" s="304" t="s">
        <v>156</v>
      </c>
      <c r="C3" s="304" t="s">
        <v>156</v>
      </c>
      <c r="D3" s="304" t="s">
        <v>156</v>
      </c>
      <c r="E3" s="304" t="s">
        <v>156</v>
      </c>
      <c r="F3" s="304" t="s">
        <v>157</v>
      </c>
      <c r="G3" s="304" t="s">
        <v>158</v>
      </c>
      <c r="H3" s="304" t="s">
        <v>156</v>
      </c>
      <c r="I3" s="304" t="s">
        <v>159</v>
      </c>
      <c r="J3" s="304" t="s">
        <v>160</v>
      </c>
      <c r="K3" s="304" t="s">
        <v>159</v>
      </c>
      <c r="L3" s="304" t="s">
        <v>159</v>
      </c>
      <c r="M3" s="304" t="s">
        <v>159</v>
      </c>
      <c r="N3" s="304" t="s">
        <v>159</v>
      </c>
      <c r="O3" s="304" t="s">
        <v>161</v>
      </c>
      <c r="P3" s="304" t="s">
        <v>156</v>
      </c>
      <c r="Q3" s="304" t="s">
        <v>156</v>
      </c>
      <c r="R3" s="304" t="s">
        <v>156</v>
      </c>
      <c r="S3" s="304" t="s">
        <v>156</v>
      </c>
      <c r="T3" s="304" t="s">
        <v>156</v>
      </c>
      <c r="U3" s="303" t="s">
        <v>162</v>
      </c>
      <c r="V3" s="303" t="s">
        <v>162</v>
      </c>
      <c r="W3" s="303" t="s">
        <v>162</v>
      </c>
      <c r="X3" s="303" t="s">
        <v>162</v>
      </c>
      <c r="Y3" s="303" t="s">
        <v>162</v>
      </c>
      <c r="Z3" s="303" t="s">
        <v>162</v>
      </c>
      <c r="AA3" s="303" t="s">
        <v>162</v>
      </c>
      <c r="AB3" s="303" t="s">
        <v>162</v>
      </c>
      <c r="AC3" s="303" t="s">
        <v>162</v>
      </c>
      <c r="AD3" s="303" t="s">
        <v>162</v>
      </c>
      <c r="AE3" s="303" t="s">
        <v>162</v>
      </c>
      <c r="AF3" s="303" t="s">
        <v>162</v>
      </c>
      <c r="AG3" s="303" t="s">
        <v>162</v>
      </c>
      <c r="AH3" s="303" t="s">
        <v>162</v>
      </c>
      <c r="AI3" s="303" t="s">
        <v>162</v>
      </c>
      <c r="AJ3" s="303" t="s">
        <v>162</v>
      </c>
      <c r="AK3" s="303" t="s">
        <v>162</v>
      </c>
      <c r="AL3" s="303" t="s">
        <v>162</v>
      </c>
      <c r="AM3" s="303" t="s">
        <v>162</v>
      </c>
    </row>
    <row r="4" spans="1:39">
      <c r="A4" s="303">
        <v>2005</v>
      </c>
      <c r="B4" s="305">
        <v>37001</v>
      </c>
      <c r="C4" s="305">
        <v>46077.89</v>
      </c>
      <c r="D4" s="306">
        <v>2466319.1961159999</v>
      </c>
      <c r="E4" s="306">
        <v>19639067.877</v>
      </c>
      <c r="F4" s="305">
        <v>582062</v>
      </c>
      <c r="G4" s="305">
        <v>142307.209</v>
      </c>
      <c r="H4" s="305">
        <v>24410.492084000001</v>
      </c>
      <c r="I4" s="305">
        <v>83772800</v>
      </c>
      <c r="J4" s="305">
        <v>380033.69076198002</v>
      </c>
      <c r="K4" s="305">
        <v>3919.99656353</v>
      </c>
      <c r="L4" s="305">
        <v>642376</v>
      </c>
      <c r="M4" s="305">
        <v>51910</v>
      </c>
      <c r="N4" s="305">
        <v>16378.6</v>
      </c>
      <c r="O4" s="306">
        <v>54236.646000000001</v>
      </c>
      <c r="P4" s="305">
        <v>111075</v>
      </c>
      <c r="Q4" s="305">
        <v>41366.540589999997</v>
      </c>
      <c r="R4" s="305">
        <v>19612.018800000002</v>
      </c>
      <c r="S4" s="305">
        <v>34456.286305000001</v>
      </c>
      <c r="T4" s="305">
        <v>759246</v>
      </c>
      <c r="U4" s="303">
        <v>961.005</v>
      </c>
      <c r="V4" s="303">
        <v>1421.59</v>
      </c>
      <c r="W4" s="303">
        <v>68851.506999999998</v>
      </c>
      <c r="X4" s="303">
        <v>337957</v>
      </c>
      <c r="Y4" s="303">
        <v>8448.09</v>
      </c>
      <c r="Z4" s="303">
        <v>1412.125</v>
      </c>
      <c r="AA4" s="303">
        <v>640.21799999999996</v>
      </c>
      <c r="AB4" s="303">
        <v>532515.5</v>
      </c>
      <c r="AC4" s="303">
        <v>9562.6479999999992</v>
      </c>
      <c r="AD4" s="303">
        <v>160.72200000000001</v>
      </c>
      <c r="AE4" s="303">
        <v>22269.977999999999</v>
      </c>
      <c r="AF4" s="303">
        <v>1989.9870000000001</v>
      </c>
      <c r="AG4" s="303">
        <v>212.72300000000001</v>
      </c>
      <c r="AH4" s="303">
        <v>1639.2539999999999</v>
      </c>
      <c r="AI4" s="303">
        <v>2931.085</v>
      </c>
      <c r="AJ4" s="303">
        <v>523.16399999999999</v>
      </c>
      <c r="AK4" s="303">
        <v>680.27599999999995</v>
      </c>
      <c r="AL4" s="303">
        <v>1393.038</v>
      </c>
      <c r="AM4" s="303">
        <v>13036.625</v>
      </c>
    </row>
    <row r="5" spans="1:39">
      <c r="A5" s="303">
        <v>2006</v>
      </c>
      <c r="B5" s="305">
        <v>38946</v>
      </c>
      <c r="C5" s="305">
        <v>48762.192999999999</v>
      </c>
      <c r="D5" s="306">
        <v>2823073.145064</v>
      </c>
      <c r="E5" s="306">
        <v>24462867.256999999</v>
      </c>
      <c r="F5" s="305">
        <v>646429</v>
      </c>
      <c r="G5" s="305">
        <v>150230.87</v>
      </c>
      <c r="H5" s="305">
        <v>25539.195671000001</v>
      </c>
      <c r="I5" s="305">
        <v>84365200</v>
      </c>
      <c r="J5" s="305">
        <v>449821.28892497998</v>
      </c>
      <c r="K5" s="305">
        <v>3957.6075255000001</v>
      </c>
      <c r="L5" s="305">
        <v>779254.2</v>
      </c>
      <c r="M5" s="305">
        <v>54838</v>
      </c>
      <c r="N5" s="305">
        <v>17605.2</v>
      </c>
      <c r="O5" s="306">
        <v>63575.19</v>
      </c>
      <c r="P5" s="305">
        <v>112380</v>
      </c>
      <c r="Q5" s="305">
        <v>43182.244639999997</v>
      </c>
      <c r="R5" s="305">
        <v>26815.150600000001</v>
      </c>
      <c r="S5" s="305">
        <v>35842.845219999996</v>
      </c>
      <c r="T5" s="305">
        <v>782733</v>
      </c>
      <c r="U5" s="303">
        <v>1037.088</v>
      </c>
      <c r="V5" s="303">
        <v>1496.604</v>
      </c>
      <c r="W5" s="303">
        <v>82120.337</v>
      </c>
      <c r="X5" s="303">
        <v>381603</v>
      </c>
      <c r="Y5" s="303">
        <v>8897.76</v>
      </c>
      <c r="Z5" s="303">
        <v>1503.3520000000001</v>
      </c>
      <c r="AA5" s="303">
        <v>686.89599999999996</v>
      </c>
      <c r="AB5" s="303">
        <v>535170.19999999995</v>
      </c>
      <c r="AC5" s="303">
        <v>10630.939</v>
      </c>
      <c r="AD5" s="303">
        <v>168.89400000000001</v>
      </c>
      <c r="AE5" s="303">
        <v>28662.469000000001</v>
      </c>
      <c r="AF5" s="303">
        <v>2216.3159999999998</v>
      </c>
      <c r="AG5" s="303">
        <v>236.15899999999999</v>
      </c>
      <c r="AH5" s="303">
        <v>1839.4</v>
      </c>
      <c r="AI5" s="303">
        <v>3121.6680000000001</v>
      </c>
      <c r="AJ5" s="303">
        <v>556.56799999999998</v>
      </c>
      <c r="AK5" s="303">
        <v>795.75699999999995</v>
      </c>
      <c r="AL5" s="303">
        <v>1470.7190000000001</v>
      </c>
      <c r="AM5" s="303">
        <v>13814.6</v>
      </c>
    </row>
    <row r="6" spans="1:39">
      <c r="A6" s="303">
        <v>2007</v>
      </c>
      <c r="B6" s="305">
        <v>44939</v>
      </c>
      <c r="C6" s="305">
        <v>50565.245999999999</v>
      </c>
      <c r="D6" s="306">
        <v>3315835.6369810002</v>
      </c>
      <c r="E6" s="306">
        <v>27461345.213</v>
      </c>
      <c r="F6" s="305">
        <v>696435.94</v>
      </c>
      <c r="G6" s="305">
        <v>158013.092</v>
      </c>
      <c r="H6" s="305">
        <v>28966.278313999999</v>
      </c>
      <c r="I6" s="305">
        <v>85855200</v>
      </c>
      <c r="J6" s="305">
        <v>494743.45727716002</v>
      </c>
      <c r="K6" s="305">
        <v>4086.5403305</v>
      </c>
      <c r="L6" s="305">
        <v>955854.49282573001</v>
      </c>
      <c r="M6" s="305">
        <v>55685</v>
      </c>
      <c r="N6" s="305">
        <v>18839</v>
      </c>
      <c r="O6" s="306">
        <v>68195.650152200004</v>
      </c>
      <c r="P6" s="305">
        <v>114324</v>
      </c>
      <c r="Q6" s="305">
        <v>44258.59835</v>
      </c>
      <c r="R6" s="305">
        <v>27429.388900000002</v>
      </c>
      <c r="S6" s="305">
        <v>37430.506420000005</v>
      </c>
      <c r="T6" s="305">
        <v>791801</v>
      </c>
      <c r="U6" s="303">
        <v>1130.3779999999999</v>
      </c>
      <c r="V6" s="303">
        <v>1577.6610000000001</v>
      </c>
      <c r="W6" s="303">
        <v>90684.153999999995</v>
      </c>
      <c r="X6" s="303">
        <v>428506</v>
      </c>
      <c r="Y6" s="303">
        <v>9390.89</v>
      </c>
      <c r="Z6" s="303">
        <v>1650.7560000000001</v>
      </c>
      <c r="AA6" s="303">
        <v>735.62900000000002</v>
      </c>
      <c r="AB6" s="303">
        <v>539281.6</v>
      </c>
      <c r="AC6" s="303">
        <v>11504.075999999999</v>
      </c>
      <c r="AD6" s="303">
        <v>183.17099999999999</v>
      </c>
      <c r="AE6" s="303">
        <v>32995.383999999998</v>
      </c>
      <c r="AF6" s="303">
        <v>2350.1729999999998</v>
      </c>
      <c r="AG6" s="303">
        <v>272.69799999999998</v>
      </c>
      <c r="AH6" s="303">
        <v>2109.502</v>
      </c>
      <c r="AI6" s="303">
        <v>3320.2779999999998</v>
      </c>
      <c r="AJ6" s="303">
        <v>592.89099999999996</v>
      </c>
      <c r="AK6" s="303">
        <v>887.71400000000006</v>
      </c>
      <c r="AL6" s="303">
        <v>1546.085</v>
      </c>
      <c r="AM6" s="303">
        <v>14451.875</v>
      </c>
    </row>
    <row r="7" spans="1:39">
      <c r="A7" s="303">
        <v>2008</v>
      </c>
      <c r="B7" s="305">
        <v>51709</v>
      </c>
      <c r="C7" s="305">
        <v>53731.33</v>
      </c>
      <c r="D7" s="306">
        <v>3685750.864267</v>
      </c>
      <c r="E7" s="306">
        <v>30541262.458000001</v>
      </c>
      <c r="F7" s="305">
        <v>783934.43</v>
      </c>
      <c r="G7" s="305">
        <v>170480.133</v>
      </c>
      <c r="H7" s="305">
        <v>34359.686257000001</v>
      </c>
      <c r="I7" s="305">
        <v>86068700</v>
      </c>
      <c r="J7" s="305">
        <v>577542.27723159897</v>
      </c>
      <c r="K7" s="305">
        <v>4344.6011922999996</v>
      </c>
      <c r="L7" s="305">
        <v>1155566.79855522</v>
      </c>
      <c r="M7" s="305">
        <v>55159</v>
      </c>
      <c r="N7" s="305">
        <v>22080.799999999999</v>
      </c>
      <c r="O7" s="306">
        <v>72696.692073600003</v>
      </c>
      <c r="P7" s="305">
        <v>112273</v>
      </c>
      <c r="Q7" s="305">
        <v>49160.829420000002</v>
      </c>
      <c r="R7" s="305">
        <v>31743.43</v>
      </c>
      <c r="S7" s="305">
        <v>40531.283945000003</v>
      </c>
      <c r="T7" s="305">
        <v>849716</v>
      </c>
      <c r="U7" s="303">
        <v>1234.1289999999999</v>
      </c>
      <c r="V7" s="303">
        <v>1657.0409999999999</v>
      </c>
      <c r="W7" s="303">
        <v>93773.233999999997</v>
      </c>
      <c r="X7" s="303">
        <v>476554</v>
      </c>
      <c r="Y7" s="303">
        <v>9625.3700000000008</v>
      </c>
      <c r="Z7" s="303">
        <v>1707.4880000000001</v>
      </c>
      <c r="AA7" s="303">
        <v>776.22400000000005</v>
      </c>
      <c r="AB7" s="303">
        <v>527823.80000000005</v>
      </c>
      <c r="AC7" s="303">
        <v>12353.844999999999</v>
      </c>
      <c r="AD7" s="303">
        <v>189.42699999999999</v>
      </c>
      <c r="AE7" s="303">
        <v>39157.883999999998</v>
      </c>
      <c r="AF7" s="303">
        <v>2607.0909999999999</v>
      </c>
      <c r="AG7" s="303">
        <v>273.94200000000001</v>
      </c>
      <c r="AH7" s="303">
        <v>2369.0630000000001</v>
      </c>
      <c r="AI7" s="303">
        <v>3412.2530000000002</v>
      </c>
      <c r="AJ7" s="303">
        <v>617.46500000000003</v>
      </c>
      <c r="AK7" s="303">
        <v>1002.756</v>
      </c>
      <c r="AL7" s="303">
        <v>1589.259</v>
      </c>
      <c r="AM7" s="303">
        <v>14712.825000000001</v>
      </c>
    </row>
    <row r="8" spans="1:39">
      <c r="A8" s="303">
        <v>2009</v>
      </c>
      <c r="B8" s="305">
        <v>51615</v>
      </c>
      <c r="C8" s="305">
        <v>55467.894</v>
      </c>
      <c r="D8" s="306">
        <v>4189634.8624339998</v>
      </c>
      <c r="E8" s="306">
        <v>32304680.337000001</v>
      </c>
      <c r="F8" s="305">
        <v>828491.35</v>
      </c>
      <c r="G8" s="305">
        <v>194319</v>
      </c>
      <c r="H8" s="305">
        <v>41490.060318999997</v>
      </c>
      <c r="I8" s="305">
        <v>85510700</v>
      </c>
      <c r="J8" s="305">
        <v>631937.88029899006</v>
      </c>
      <c r="K8" s="305">
        <v>4560.2282814999999</v>
      </c>
      <c r="L8" s="305">
        <v>1181541.92864152</v>
      </c>
      <c r="M8" s="305">
        <v>54303</v>
      </c>
      <c r="N8" s="305">
        <v>23295.9</v>
      </c>
      <c r="O8" s="306">
        <v>77679.058806000001</v>
      </c>
      <c r="P8" s="305">
        <v>110663</v>
      </c>
      <c r="Q8" s="305">
        <v>49966.191379999997</v>
      </c>
      <c r="R8" s="305">
        <v>38340.278100000003</v>
      </c>
      <c r="S8" s="305">
        <v>44386.002085</v>
      </c>
      <c r="T8" s="305">
        <v>889678</v>
      </c>
      <c r="U8" s="303">
        <v>1262.383</v>
      </c>
      <c r="V8" s="303">
        <v>1571.3340000000001</v>
      </c>
      <c r="W8" s="303">
        <v>96547.881999999998</v>
      </c>
      <c r="X8" s="303">
        <v>501574</v>
      </c>
      <c r="Y8" s="303">
        <v>9281.76</v>
      </c>
      <c r="Z8" s="303">
        <v>1659.2449999999999</v>
      </c>
      <c r="AA8" s="303">
        <v>815.95</v>
      </c>
      <c r="AB8" s="303">
        <v>494938.4</v>
      </c>
      <c r="AC8" s="303">
        <v>12162.763000000001</v>
      </c>
      <c r="AD8" s="303">
        <v>191.96100000000001</v>
      </c>
      <c r="AE8" s="303">
        <v>44285.561000000002</v>
      </c>
      <c r="AF8" s="303">
        <v>2428.4810000000002</v>
      </c>
      <c r="AG8" s="303">
        <v>282.39499999999998</v>
      </c>
      <c r="AH8" s="303">
        <v>2507.6770000000001</v>
      </c>
      <c r="AI8" s="303">
        <v>3341.1669999999999</v>
      </c>
      <c r="AJ8" s="303">
        <v>607.30200000000002</v>
      </c>
      <c r="AK8" s="303">
        <v>1006.372</v>
      </c>
      <c r="AL8" s="303">
        <v>1548.5129999999999</v>
      </c>
      <c r="AM8" s="303">
        <v>14448.924999999999</v>
      </c>
    </row>
    <row r="9" spans="1:39">
      <c r="A9" s="303">
        <v>2010</v>
      </c>
      <c r="B9" s="305">
        <v>53082</v>
      </c>
      <c r="C9" s="305">
        <v>57874.241999999998</v>
      </c>
      <c r="D9" s="306">
        <v>4748482.9129750002</v>
      </c>
      <c r="E9" s="306">
        <v>36707374.358000003</v>
      </c>
      <c r="F9" s="305">
        <v>862876.53</v>
      </c>
      <c r="G9" s="305">
        <v>218806</v>
      </c>
      <c r="H9" s="305">
        <v>44828.107241999998</v>
      </c>
      <c r="I9" s="305">
        <v>86855700</v>
      </c>
      <c r="J9" s="305">
        <v>693423.11404364905</v>
      </c>
      <c r="K9" s="305">
        <v>4604.9977723900001</v>
      </c>
      <c r="L9" s="305">
        <v>1378222.0895894901</v>
      </c>
      <c r="M9" s="305">
        <v>53929</v>
      </c>
      <c r="N9" s="305">
        <v>25772.799999999999</v>
      </c>
      <c r="O9" s="306">
        <v>82500.8336366</v>
      </c>
      <c r="P9" s="305">
        <v>105401</v>
      </c>
      <c r="Q9" s="305">
        <v>51498.000050000002</v>
      </c>
      <c r="R9" s="305">
        <v>48937.5599</v>
      </c>
      <c r="S9" s="305">
        <v>46939.424305</v>
      </c>
      <c r="T9" s="305">
        <v>943749</v>
      </c>
      <c r="U9" s="303">
        <v>1361.451</v>
      </c>
      <c r="V9" s="303">
        <v>1666.048</v>
      </c>
      <c r="W9" s="303">
        <v>111397.92</v>
      </c>
      <c r="X9" s="303">
        <v>544060</v>
      </c>
      <c r="Y9" s="303">
        <v>9536.67</v>
      </c>
      <c r="Z9" s="303">
        <v>1776.3320000000001</v>
      </c>
      <c r="AA9" s="303">
        <v>874.92100000000005</v>
      </c>
      <c r="AB9" s="303">
        <v>505530.6</v>
      </c>
      <c r="AC9" s="303">
        <v>13366.377</v>
      </c>
      <c r="AD9" s="303">
        <v>201.42599999999999</v>
      </c>
      <c r="AE9" s="303">
        <v>55469.351000000002</v>
      </c>
      <c r="AF9" s="303">
        <v>2591.4789999999998</v>
      </c>
      <c r="AG9" s="303">
        <v>326.98</v>
      </c>
      <c r="AH9" s="303">
        <v>2748.009</v>
      </c>
      <c r="AI9" s="303">
        <v>3573.5810000000001</v>
      </c>
      <c r="AJ9" s="303">
        <v>628.76599999999996</v>
      </c>
      <c r="AK9" s="303">
        <v>1167.664</v>
      </c>
      <c r="AL9" s="303">
        <v>1606.027</v>
      </c>
      <c r="AM9" s="303">
        <v>14992.05</v>
      </c>
    </row>
    <row r="10" spans="1:39">
      <c r="A10" s="303">
        <v>2011</v>
      </c>
      <c r="B10" s="305">
        <v>55817</v>
      </c>
      <c r="C10" s="305">
        <v>61028.760999999999</v>
      </c>
      <c r="D10" s="306">
        <v>5265742.5628890004</v>
      </c>
      <c r="E10" s="306">
        <v>41188186.035999998</v>
      </c>
      <c r="F10" s="305">
        <v>912735.41</v>
      </c>
      <c r="G10" s="305">
        <v>248302</v>
      </c>
      <c r="H10" s="305">
        <v>48975.405160000002</v>
      </c>
      <c r="I10" s="305">
        <v>88546500</v>
      </c>
      <c r="J10" s="305">
        <v>763490.94033937005</v>
      </c>
      <c r="K10" s="305">
        <v>4892.3760000000002</v>
      </c>
      <c r="L10" s="305">
        <v>1566046.4398569099</v>
      </c>
      <c r="M10" s="305">
        <v>54766</v>
      </c>
      <c r="N10" s="305">
        <v>28180.1</v>
      </c>
      <c r="O10" s="306">
        <v>101394.0219541</v>
      </c>
      <c r="P10" s="305">
        <v>100136</v>
      </c>
      <c r="Q10" s="305">
        <v>55728.880219999999</v>
      </c>
      <c r="R10" s="305">
        <v>55103.173600000002</v>
      </c>
      <c r="S10" s="305">
        <v>48760.966225000004</v>
      </c>
      <c r="T10" s="305">
        <v>1034520</v>
      </c>
      <c r="U10" s="303">
        <v>1466.4459999999999</v>
      </c>
      <c r="V10" s="303">
        <v>1774.0630000000001</v>
      </c>
      <c r="W10" s="303">
        <v>121931.103</v>
      </c>
      <c r="X10" s="303">
        <v>619022</v>
      </c>
      <c r="Y10" s="303">
        <v>9795.8799999999992</v>
      </c>
      <c r="Z10" s="303">
        <v>1934.43</v>
      </c>
      <c r="AA10" s="303">
        <v>933.94200000000001</v>
      </c>
      <c r="AB10" s="303">
        <v>497448.9</v>
      </c>
      <c r="AC10" s="303">
        <v>14665.575999999999</v>
      </c>
      <c r="AD10" s="303">
        <v>211.01</v>
      </c>
      <c r="AE10" s="303">
        <v>63713.360999999997</v>
      </c>
      <c r="AF10" s="303">
        <v>2792.683</v>
      </c>
      <c r="AG10" s="303">
        <v>351.36799999999999</v>
      </c>
      <c r="AH10" s="303">
        <v>3023.6590000000001</v>
      </c>
      <c r="AI10" s="303">
        <v>3727.9050000000002</v>
      </c>
      <c r="AJ10" s="303">
        <v>640.90300000000002</v>
      </c>
      <c r="AK10" s="303">
        <v>1404.9280000000001</v>
      </c>
      <c r="AL10" s="303">
        <v>1660.1410000000001</v>
      </c>
      <c r="AM10" s="303">
        <v>15542.6</v>
      </c>
    </row>
    <row r="11" spans="1:39">
      <c r="A11" s="303">
        <v>2012</v>
      </c>
      <c r="B11" s="305">
        <v>58982</v>
      </c>
      <c r="C11" s="305">
        <v>63700.027000000002</v>
      </c>
      <c r="D11" s="306">
        <v>6195118.1848290004</v>
      </c>
      <c r="E11" s="306">
        <v>43864664.777999997</v>
      </c>
      <c r="F11" s="305">
        <v>937255.71</v>
      </c>
      <c r="G11" s="305">
        <v>281865</v>
      </c>
      <c r="H11" s="305">
        <v>54772.653738000001</v>
      </c>
      <c r="I11" s="305">
        <v>91230900</v>
      </c>
      <c r="J11" s="305">
        <v>845395.60806751996</v>
      </c>
      <c r="K11" s="305">
        <v>5051.8680000000004</v>
      </c>
      <c r="L11" s="305">
        <v>1631717.15700427</v>
      </c>
      <c r="M11" s="305">
        <v>53755</v>
      </c>
      <c r="N11" s="305">
        <v>32266.1</v>
      </c>
      <c r="O11" s="306">
        <v>112169.01568120001</v>
      </c>
      <c r="P11" s="305">
        <v>96441</v>
      </c>
      <c r="Q11" s="305">
        <v>61801.375540000001</v>
      </c>
      <c r="R11" s="305">
        <v>60525.482100000001</v>
      </c>
      <c r="S11" s="305">
        <v>51346.680524999996</v>
      </c>
      <c r="T11" s="305">
        <v>1124578</v>
      </c>
      <c r="U11" s="303">
        <v>1515.079</v>
      </c>
      <c r="V11" s="303">
        <v>1827.201</v>
      </c>
      <c r="W11" s="303">
        <v>129903.659</v>
      </c>
      <c r="X11" s="303">
        <v>666508</v>
      </c>
      <c r="Y11" s="303">
        <v>9833.89</v>
      </c>
      <c r="Z11" s="303">
        <v>2037.059</v>
      </c>
      <c r="AA11" s="303">
        <v>991.64</v>
      </c>
      <c r="AB11" s="303">
        <v>500474.8</v>
      </c>
      <c r="AC11" s="303">
        <v>15817.754999999999</v>
      </c>
      <c r="AD11" s="303">
        <v>215.95</v>
      </c>
      <c r="AE11" s="303">
        <v>72599.630999999994</v>
      </c>
      <c r="AF11" s="303">
        <v>2964.0529999999999</v>
      </c>
      <c r="AG11" s="303">
        <v>368.77100000000002</v>
      </c>
      <c r="AH11" s="303">
        <v>3253.8519999999999</v>
      </c>
      <c r="AI11" s="303">
        <v>3743.0859999999998</v>
      </c>
      <c r="AJ11" s="303">
        <v>649.25800000000004</v>
      </c>
      <c r="AK11" s="303">
        <v>1581.479</v>
      </c>
      <c r="AL11" s="303">
        <v>1711.77</v>
      </c>
      <c r="AM11" s="303">
        <v>16197.05</v>
      </c>
    </row>
    <row r="12" spans="1:39">
      <c r="A12" s="303">
        <v>2013</v>
      </c>
      <c r="B12" s="305">
        <v>63018</v>
      </c>
      <c r="C12" s="305">
        <v>66615.937999999995</v>
      </c>
      <c r="D12" s="306">
        <v>6917607.392244</v>
      </c>
      <c r="E12" s="306">
        <v>49095480.001999997</v>
      </c>
      <c r="F12" s="305">
        <v>981469.55</v>
      </c>
      <c r="G12" s="305">
        <v>313879</v>
      </c>
      <c r="H12" s="305">
        <v>57535.519611000003</v>
      </c>
      <c r="I12" s="305">
        <v>94769600</v>
      </c>
      <c r="J12" s="305">
        <v>917875.17486677004</v>
      </c>
      <c r="K12" s="305">
        <v>5462.97</v>
      </c>
      <c r="L12" s="305">
        <v>1776413.11898752</v>
      </c>
      <c r="M12" s="305">
        <v>54060</v>
      </c>
      <c r="N12" s="305">
        <v>33806.1</v>
      </c>
      <c r="O12" s="306">
        <v>119056.7315788</v>
      </c>
      <c r="P12" s="305">
        <v>85700</v>
      </c>
      <c r="Q12" s="305">
        <v>65766.360369999995</v>
      </c>
      <c r="R12" s="305">
        <v>74814.59</v>
      </c>
      <c r="S12" s="305">
        <v>54245.111725000002</v>
      </c>
      <c r="T12" s="305">
        <v>1195201</v>
      </c>
      <c r="U12" s="303">
        <v>1567.932</v>
      </c>
      <c r="V12" s="303">
        <v>1902.2470000000001</v>
      </c>
      <c r="W12" s="303">
        <v>137867.95000000001</v>
      </c>
      <c r="X12" s="303">
        <v>714093</v>
      </c>
      <c r="Y12" s="303">
        <v>9929.1</v>
      </c>
      <c r="Z12" s="303">
        <v>2138.3049999999998</v>
      </c>
      <c r="AA12" s="303">
        <v>1056.8430000000001</v>
      </c>
      <c r="AB12" s="303">
        <v>508700.6</v>
      </c>
      <c r="AC12" s="303">
        <v>16277.187</v>
      </c>
      <c r="AD12" s="303">
        <v>228.03</v>
      </c>
      <c r="AE12" s="303">
        <v>81009.964999999997</v>
      </c>
      <c r="AF12" s="303">
        <v>3071.2240000000002</v>
      </c>
      <c r="AG12" s="303">
        <v>384.87</v>
      </c>
      <c r="AH12" s="303">
        <v>3539.9769999999999</v>
      </c>
      <c r="AI12" s="303">
        <v>3822.6709999999998</v>
      </c>
      <c r="AJ12" s="303">
        <v>661.11699999999996</v>
      </c>
      <c r="AK12" s="303">
        <v>1823.4269999999999</v>
      </c>
      <c r="AL12" s="303">
        <v>1780.336</v>
      </c>
      <c r="AM12" s="303">
        <v>16784.825000000001</v>
      </c>
    </row>
    <row r="13" spans="1:39">
      <c r="A13" s="303">
        <v>2014</v>
      </c>
      <c r="B13" s="305">
        <v>66854</v>
      </c>
      <c r="C13" s="305">
        <v>70023.536999999997</v>
      </c>
      <c r="D13" s="306">
        <v>7578075.865127</v>
      </c>
      <c r="E13" s="306">
        <v>56393794.434</v>
      </c>
      <c r="F13" s="305">
        <v>1042840</v>
      </c>
      <c r="G13" s="305">
        <v>330086</v>
      </c>
      <c r="H13" s="305">
        <v>63194.130553000003</v>
      </c>
      <c r="I13" s="305">
        <v>97738000</v>
      </c>
      <c r="J13" s="305">
        <v>1062892</v>
      </c>
      <c r="K13" s="305">
        <v>5743.8590000000004</v>
      </c>
      <c r="L13" s="305">
        <v>1797978.8705901799</v>
      </c>
      <c r="M13" s="305">
        <v>53016</v>
      </c>
      <c r="N13" s="305">
        <v>36428.800000000003</v>
      </c>
      <c r="O13" s="306">
        <v>131333.48203779999</v>
      </c>
      <c r="P13" s="305">
        <v>83224</v>
      </c>
      <c r="Q13" s="305">
        <v>67595.809160000004</v>
      </c>
      <c r="R13" s="305">
        <v>85118.221699500005</v>
      </c>
      <c r="S13" s="305">
        <v>56230.498169999999</v>
      </c>
      <c r="T13" s="305">
        <v>1294247</v>
      </c>
      <c r="U13" s="303">
        <v>1614.4849999999999</v>
      </c>
      <c r="V13" s="303">
        <v>1994.8979999999999</v>
      </c>
      <c r="W13" s="303">
        <v>148566.111</v>
      </c>
      <c r="X13" s="303">
        <v>762902</v>
      </c>
      <c r="Y13" s="303">
        <v>10163.6</v>
      </c>
      <c r="Z13" s="303">
        <v>2260.0050000000001</v>
      </c>
      <c r="AA13" s="303">
        <v>1109.327</v>
      </c>
      <c r="AB13" s="303">
        <v>518811.1</v>
      </c>
      <c r="AC13" s="303">
        <v>17484.306</v>
      </c>
      <c r="AD13" s="303">
        <v>240.88800000000001</v>
      </c>
      <c r="AE13" s="303">
        <v>90136.985000000001</v>
      </c>
      <c r="AF13" s="303">
        <v>3140.8139999999999</v>
      </c>
      <c r="AG13" s="303">
        <v>398.94799999999998</v>
      </c>
      <c r="AH13" s="303">
        <v>3805.3490000000002</v>
      </c>
      <c r="AI13" s="303">
        <v>3992.73</v>
      </c>
      <c r="AJ13" s="303">
        <v>673.12400000000002</v>
      </c>
      <c r="AK13" s="303">
        <v>2054.8980000000001</v>
      </c>
      <c r="AL13" s="303">
        <v>1863.008</v>
      </c>
      <c r="AM13" s="303">
        <v>17527.275000000001</v>
      </c>
    </row>
    <row r="14" spans="1:39">
      <c r="A14" s="303">
        <v>2015</v>
      </c>
      <c r="B14" s="305">
        <v>71924</v>
      </c>
      <c r="C14" s="305">
        <v>75496.907999999996</v>
      </c>
      <c r="D14" s="306">
        <v>8417693.6357189994</v>
      </c>
      <c r="E14" s="306">
        <v>66739488.434</v>
      </c>
      <c r="F14" s="305">
        <v>1110772.98</v>
      </c>
      <c r="G14" s="305">
        <v>349340</v>
      </c>
      <c r="H14" s="305">
        <v>73486.866200999997</v>
      </c>
      <c r="I14" s="305">
        <v>103120000</v>
      </c>
      <c r="J14" s="305">
        <v>1239327.04048879</v>
      </c>
      <c r="K14" s="305">
        <v>6113.0290000000005</v>
      </c>
      <c r="L14" s="305">
        <v>1857941.79329125</v>
      </c>
      <c r="M14" s="305">
        <v>53136</v>
      </c>
      <c r="N14" s="305">
        <v>39688.800000000003</v>
      </c>
      <c r="O14" s="306">
        <v>137990.91448000001</v>
      </c>
      <c r="P14" s="305">
        <v>73451</v>
      </c>
      <c r="Q14" s="305">
        <v>72881.893760000006</v>
      </c>
      <c r="R14" s="305">
        <v>103042.636</v>
      </c>
      <c r="S14" s="305">
        <v>59671.473590000001</v>
      </c>
      <c r="T14" s="305">
        <v>1380759</v>
      </c>
      <c r="U14" s="303">
        <v>1640.7159999999999</v>
      </c>
      <c r="V14" s="303">
        <v>1990.441</v>
      </c>
      <c r="W14" s="307">
        <v>159520.98699999999</v>
      </c>
      <c r="X14" s="303">
        <v>804691</v>
      </c>
      <c r="Y14" s="303">
        <v>10516.4</v>
      </c>
      <c r="Z14" s="303">
        <v>2398.2800000000002</v>
      </c>
      <c r="AA14" s="303">
        <v>1166.527</v>
      </c>
      <c r="AB14" s="305">
        <v>538032.30000000005</v>
      </c>
      <c r="AC14" s="303">
        <v>18572.109</v>
      </c>
      <c r="AD14" s="303">
        <v>251.60599999999999</v>
      </c>
      <c r="AE14" s="303">
        <v>95177.736000000004</v>
      </c>
      <c r="AF14" s="303">
        <v>3111.1680000000001</v>
      </c>
      <c r="AG14" s="303">
        <v>423.44400000000002</v>
      </c>
      <c r="AH14" s="303">
        <v>4049.8829999999998</v>
      </c>
      <c r="AI14" s="303">
        <v>4260.47</v>
      </c>
      <c r="AJ14" s="303">
        <v>675.79700000000003</v>
      </c>
      <c r="AK14" s="303">
        <v>2350.9409999999998</v>
      </c>
      <c r="AL14" s="303">
        <v>1919.6410000000001</v>
      </c>
      <c r="AM14" s="303">
        <v>18238.3</v>
      </c>
    </row>
    <row r="15" spans="1:39">
      <c r="A15" s="334">
        <v>2016</v>
      </c>
      <c r="B15" s="305">
        <v>75839.550962499998</v>
      </c>
      <c r="C15" s="305">
        <v>80478.600999999995</v>
      </c>
      <c r="D15" s="306">
        <v>8651831.1605089996</v>
      </c>
      <c r="E15" s="306">
        <v>69221955.716999993</v>
      </c>
      <c r="F15" s="305">
        <v>1154331.94</v>
      </c>
      <c r="G15" s="305">
        <v>390470</v>
      </c>
      <c r="H15" s="305">
        <v>75995.635838000002</v>
      </c>
      <c r="I15" s="305">
        <v>107203400</v>
      </c>
      <c r="J15" s="305">
        <v>1419753.5028824499</v>
      </c>
      <c r="K15" s="305">
        <v>6298.4369999999999</v>
      </c>
      <c r="L15" s="305">
        <v>2179174.2779064602</v>
      </c>
      <c r="M15" s="305">
        <v>50495</v>
      </c>
      <c r="N15" s="305">
        <v>45318.8</v>
      </c>
      <c r="O15" s="306">
        <v>149193.91133850001</v>
      </c>
      <c r="P15" s="305">
        <v>62393</v>
      </c>
      <c r="Q15" s="305">
        <v>78084.371570000003</v>
      </c>
      <c r="R15" s="305">
        <v>122959.913</v>
      </c>
      <c r="S15" s="305">
        <v>63606.258585000003</v>
      </c>
      <c r="T15" s="305">
        <v>1462574</v>
      </c>
      <c r="U15" s="303">
        <v>1702.2270000000001</v>
      </c>
      <c r="V15" s="303">
        <v>2025.5350000000001</v>
      </c>
      <c r="W15" s="307">
        <v>169455.39799999999</v>
      </c>
      <c r="X15" s="303">
        <v>863783</v>
      </c>
      <c r="Y15" s="303">
        <v>10806</v>
      </c>
      <c r="Z15" s="303">
        <v>2490.4380000000001</v>
      </c>
      <c r="AA15" s="303">
        <v>1223.6679999999999</v>
      </c>
      <c r="AB15" s="305">
        <v>544364.6</v>
      </c>
      <c r="AC15" s="303">
        <v>20129.057000000001</v>
      </c>
      <c r="AD15" s="303">
        <v>266.81799999999998</v>
      </c>
      <c r="AE15" s="303">
        <v>102575.41899999999</v>
      </c>
      <c r="AF15" s="303">
        <v>3098.1480000000001</v>
      </c>
      <c r="AG15" s="303">
        <v>440.37200000000001</v>
      </c>
      <c r="AH15" s="303">
        <v>4359.0600000000004</v>
      </c>
      <c r="AI15" s="303">
        <v>4415.0309999999999</v>
      </c>
      <c r="AJ15" s="307">
        <v>685.3</v>
      </c>
      <c r="AK15" s="303">
        <v>2626.56</v>
      </c>
      <c r="AL15" s="303">
        <v>1994.712</v>
      </c>
      <c r="AM15" s="303">
        <v>18745.099999999999</v>
      </c>
    </row>
    <row r="16" spans="1:39">
      <c r="A16" s="334">
        <v>2017</v>
      </c>
      <c r="B16" s="305">
        <v>78193.093905500005</v>
      </c>
      <c r="C16" s="305">
        <v>85855.93</v>
      </c>
      <c r="D16" s="308">
        <v>8970283.8333049994</v>
      </c>
      <c r="E16" s="306">
        <v>74057599.403999999</v>
      </c>
      <c r="F16" s="305">
        <v>1199991.1200000001</v>
      </c>
      <c r="G16" s="305">
        <v>438753.72899999999</v>
      </c>
      <c r="H16" s="305">
        <v>82202.040399999998</v>
      </c>
      <c r="I16" s="305">
        <v>111508200</v>
      </c>
      <c r="J16" s="305">
        <v>1542611.14927466</v>
      </c>
      <c r="K16" s="305">
        <v>6687.2579999999998</v>
      </c>
      <c r="L16" s="305">
        <v>2157229.6535474402</v>
      </c>
      <c r="M16" s="305">
        <v>48420</v>
      </c>
      <c r="N16" s="305">
        <v>46012.5</v>
      </c>
      <c r="O16" s="306">
        <v>156212.0260332</v>
      </c>
      <c r="P16" s="305">
        <v>57988</v>
      </c>
      <c r="Q16" s="305">
        <v>81638.894369999995</v>
      </c>
      <c r="R16" s="305">
        <v>131457.66200000001</v>
      </c>
      <c r="S16" s="305">
        <v>68876.398400000005</v>
      </c>
      <c r="T16" s="305">
        <v>1569058</v>
      </c>
      <c r="U16" s="309">
        <v>1806.5239999999999</v>
      </c>
      <c r="V16" s="305">
        <v>2140.6410000000001</v>
      </c>
      <c r="W16" s="310">
        <v>179667.34099999999</v>
      </c>
      <c r="X16" s="305">
        <v>920470</v>
      </c>
      <c r="Y16" s="305">
        <v>11183.8</v>
      </c>
      <c r="Z16" s="305">
        <v>2659.384</v>
      </c>
      <c r="AA16" s="305">
        <v>1269.4480000000001</v>
      </c>
      <c r="AB16" s="305">
        <v>553073</v>
      </c>
      <c r="AC16" s="305">
        <v>21934.168000000001</v>
      </c>
      <c r="AD16" s="303">
        <v>286.72399999999999</v>
      </c>
      <c r="AE16" s="305">
        <v>114899.251</v>
      </c>
      <c r="AF16" s="305">
        <v>3295.3820000000001</v>
      </c>
      <c r="AG16" s="303">
        <v>474.11500000000001</v>
      </c>
      <c r="AH16" s="305">
        <v>4653.5780000000004</v>
      </c>
      <c r="AI16" s="305">
        <v>4625.0940000000001</v>
      </c>
      <c r="AJ16" s="307">
        <v>693.98299999999995</v>
      </c>
      <c r="AK16" s="305">
        <v>3133.7040000000002</v>
      </c>
      <c r="AL16" s="305">
        <v>2068.7570000000001</v>
      </c>
      <c r="AM16" s="305">
        <v>19542.974999999999</v>
      </c>
    </row>
    <row r="17" spans="1:39">
      <c r="A17" s="334">
        <v>2018</v>
      </c>
      <c r="B17" s="305">
        <v>81140</v>
      </c>
      <c r="C17" s="305">
        <v>90193.125</v>
      </c>
      <c r="D17" s="306">
        <v>9475030.2711939998</v>
      </c>
      <c r="E17" s="306">
        <v>80653337.939999998</v>
      </c>
      <c r="F17" s="305">
        <v>1262556.54</v>
      </c>
      <c r="G17" s="305">
        <f xml:space="preserve"> 466.54*1000</f>
        <v>466540</v>
      </c>
      <c r="H17" s="305">
        <v>85868.542023999995</v>
      </c>
      <c r="I17" s="305">
        <v>115207500</v>
      </c>
      <c r="J17" s="305">
        <v>1673205.36176361</v>
      </c>
      <c r="K17" s="305">
        <v>7173.616</v>
      </c>
      <c r="L17" s="305">
        <v>2329706.57678279</v>
      </c>
      <c r="M17" s="305">
        <v>44803</v>
      </c>
      <c r="N17" s="305">
        <v>49195.7</v>
      </c>
      <c r="O17" s="306">
        <v>166571.85370209999</v>
      </c>
      <c r="P17" s="305">
        <v>62180</v>
      </c>
      <c r="Q17" s="305">
        <v>82238.83438</v>
      </c>
      <c r="R17" s="305">
        <v>132261.72200000001</v>
      </c>
      <c r="S17" s="305">
        <v>68899.367834999997</v>
      </c>
      <c r="T17" s="305">
        <v>1668206</v>
      </c>
      <c r="U17" s="332">
        <v>1899.7809999999999</v>
      </c>
      <c r="V17" s="332">
        <v>2231.1680000000001</v>
      </c>
      <c r="W17" s="332">
        <v>190721.98699999999</v>
      </c>
      <c r="X17" s="332">
        <v>987791</v>
      </c>
      <c r="Y17" s="332">
        <v>11544</v>
      </c>
      <c r="Z17" s="332">
        <v>2835.1190000000001</v>
      </c>
      <c r="AA17" s="332">
        <v>1330.143</v>
      </c>
      <c r="AB17" s="332">
        <v>556189.6</v>
      </c>
      <c r="AC17" s="332">
        <v>23523.246999999999</v>
      </c>
      <c r="AD17" s="332">
        <v>302.80200000000002</v>
      </c>
      <c r="AE17" s="332">
        <v>129086.908</v>
      </c>
      <c r="AF17" s="332">
        <v>3553.9</v>
      </c>
      <c r="AG17" s="332">
        <v>507.12400000000002</v>
      </c>
      <c r="AH17" s="332">
        <v>4873.8990000000003</v>
      </c>
      <c r="AI17" s="332">
        <v>4828.3059999999996</v>
      </c>
      <c r="AJ17" s="332">
        <v>720.14599999999996</v>
      </c>
      <c r="AK17" s="332">
        <v>3758.3159999999998</v>
      </c>
      <c r="AL17" s="332">
        <v>2141.7919999999999</v>
      </c>
      <c r="AM17" s="332">
        <v>20611.875</v>
      </c>
    </row>
    <row r="18" spans="1:39">
      <c r="A18" s="334">
        <v>2019</v>
      </c>
      <c r="B18" s="305">
        <v>83956</v>
      </c>
      <c r="C18" s="305">
        <v>93094.327999999994</v>
      </c>
      <c r="D18" s="306">
        <v>10753789.701299001</v>
      </c>
      <c r="E18" s="306">
        <v>91659265.790000007</v>
      </c>
      <c r="F18" s="305">
        <v>1325135.56</v>
      </c>
      <c r="G18" s="306">
        <v>497300</v>
      </c>
      <c r="H18" s="305">
        <v>87178.265339000005</v>
      </c>
      <c r="I18" s="305">
        <v>117695400</v>
      </c>
      <c r="J18" s="305">
        <v>1740934</v>
      </c>
      <c r="K18" s="305">
        <v>7555.1360000000004</v>
      </c>
      <c r="L18" s="305">
        <v>2442985.648</v>
      </c>
      <c r="M18" s="306">
        <v>41613</v>
      </c>
      <c r="N18" s="306">
        <v>52534.7</v>
      </c>
      <c r="O18" s="306">
        <v>165574.4105269</v>
      </c>
      <c r="P18" s="305">
        <v>63488</v>
      </c>
      <c r="Q18" s="306">
        <v>84450.107560000004</v>
      </c>
      <c r="R18" s="305">
        <v>153362.37599999999</v>
      </c>
      <c r="S18" s="305">
        <v>69841.396144999992</v>
      </c>
      <c r="T18" s="305">
        <v>1754066</v>
      </c>
      <c r="U18" s="332">
        <v>2000.989</v>
      </c>
      <c r="V18" s="332">
        <v>2310.712</v>
      </c>
      <c r="W18" s="332">
        <v>196396.64</v>
      </c>
      <c r="X18" s="332">
        <v>1061119</v>
      </c>
      <c r="Y18" s="332">
        <v>11935.520699999999</v>
      </c>
      <c r="Z18" s="332">
        <v>2865.6590000000001</v>
      </c>
      <c r="AA18" s="332">
        <v>1406.749</v>
      </c>
      <c r="AB18" s="332">
        <v>561266.9</v>
      </c>
      <c r="AC18" s="332">
        <v>24443.013999999999</v>
      </c>
      <c r="AD18" s="332">
        <v>318.86799999999999</v>
      </c>
      <c r="AE18" s="332">
        <v>145639.14000000001</v>
      </c>
      <c r="AF18" s="332">
        <v>3568.489</v>
      </c>
      <c r="AG18" s="332">
        <v>510.738</v>
      </c>
      <c r="AH18" s="332">
        <v>5077.625</v>
      </c>
      <c r="AI18" s="332">
        <v>5025.0630000000001</v>
      </c>
      <c r="AJ18" s="332">
        <v>727.62900000000002</v>
      </c>
      <c r="AK18" s="332">
        <v>4320.1909999999998</v>
      </c>
      <c r="AL18" s="332">
        <v>2218.4389999999999</v>
      </c>
      <c r="AM18" s="332">
        <v>21433.224999999999</v>
      </c>
    </row>
    <row r="19" spans="1:39">
      <c r="A19" s="334">
        <v>2020</v>
      </c>
      <c r="B19" s="305">
        <v>98562</v>
      </c>
      <c r="C19" s="305">
        <v>106924.932</v>
      </c>
      <c r="D19" s="306">
        <v>14804078.721357999</v>
      </c>
      <c r="E19" s="306">
        <v>111373926.04099999</v>
      </c>
      <c r="F19" s="305">
        <v>1467566.87</v>
      </c>
      <c r="G19" s="306">
        <v>540997</v>
      </c>
      <c r="H19" s="344" t="s">
        <v>163</v>
      </c>
      <c r="I19" s="305">
        <v>123381000</v>
      </c>
      <c r="J19" s="305">
        <v>2117034.1163500799</v>
      </c>
      <c r="K19" s="305">
        <v>8551.3320000000003</v>
      </c>
      <c r="L19" s="305">
        <v>2908462.3991393098</v>
      </c>
      <c r="M19" s="306">
        <v>41006</v>
      </c>
      <c r="N19" s="306">
        <v>57504.800000000003</v>
      </c>
      <c r="O19" s="306">
        <v>177572.495325</v>
      </c>
      <c r="P19" s="305">
        <v>62853</v>
      </c>
      <c r="Q19" s="306">
        <v>89013.625419999997</v>
      </c>
      <c r="R19" s="305">
        <v>188369.44699999999</v>
      </c>
      <c r="S19" s="305">
        <v>70160.935310000001</v>
      </c>
      <c r="T19" s="305">
        <v>2037973</v>
      </c>
      <c r="U19" s="332">
        <v>1968.8330000000001</v>
      </c>
      <c r="V19" s="332">
        <v>2204.0610000000001</v>
      </c>
      <c r="W19" s="310">
        <v>200224.37599999999</v>
      </c>
      <c r="X19" s="332">
        <v>1002587</v>
      </c>
      <c r="Y19" s="310">
        <v>11322.81565</v>
      </c>
      <c r="Z19" s="310">
        <v>2710.73</v>
      </c>
      <c r="AA19" s="310">
        <v>1386.047</v>
      </c>
      <c r="AB19" s="305">
        <v>539071.6</v>
      </c>
      <c r="AC19" s="305">
        <v>23122.024000000001</v>
      </c>
      <c r="AD19" s="303">
        <v>322.03399999999999</v>
      </c>
      <c r="AE19" s="332">
        <v>154252.32</v>
      </c>
      <c r="AF19" s="332">
        <v>3408.6170000000002</v>
      </c>
      <c r="AG19" s="332">
        <v>469.096</v>
      </c>
      <c r="AH19" s="332">
        <v>4973.9750000000004</v>
      </c>
      <c r="AI19" s="332">
        <v>4951.5529999999999</v>
      </c>
      <c r="AJ19" s="332">
        <v>701.755</v>
      </c>
      <c r="AK19" s="332">
        <v>5044.2079999999996</v>
      </c>
      <c r="AL19" s="332">
        <v>2113.0459999999998</v>
      </c>
      <c r="AM19" s="332">
        <v>20932.75</v>
      </c>
    </row>
    <row r="20" spans="1:39" ht="45">
      <c r="A20" s="341" t="s">
        <v>43</v>
      </c>
      <c r="B20" s="303"/>
      <c r="C20" s="303"/>
      <c r="D20" s="303"/>
      <c r="E20" s="303"/>
      <c r="F20" s="303"/>
      <c r="G20" s="339" t="s">
        <v>363</v>
      </c>
      <c r="H20" s="303"/>
      <c r="I20" s="303"/>
      <c r="J20" s="303"/>
      <c r="K20" s="303"/>
      <c r="L20" s="303"/>
      <c r="M20" s="303"/>
      <c r="N20" s="339" t="s">
        <v>361</v>
      </c>
      <c r="O20" s="340"/>
      <c r="P20" s="340"/>
      <c r="Q20" s="338" t="s">
        <v>44</v>
      </c>
      <c r="R20" s="340"/>
      <c r="S20" s="338" t="s">
        <v>45</v>
      </c>
      <c r="T20" s="303"/>
      <c r="U20" s="303"/>
      <c r="V20" s="303"/>
      <c r="W20" s="303"/>
      <c r="X20" s="303"/>
      <c r="Y20" s="338" t="s">
        <v>42</v>
      </c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</row>
    <row r="21" spans="1:39">
      <c r="A21" s="303"/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</row>
    <row r="22" spans="1:39">
      <c r="A22" s="303"/>
      <c r="B22" s="303" t="s">
        <v>164</v>
      </c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</row>
    <row r="23" spans="1:39">
      <c r="A23" s="303"/>
      <c r="B23" s="303" t="s">
        <v>119</v>
      </c>
      <c r="C23" s="303" t="s">
        <v>122</v>
      </c>
      <c r="D23" s="303" t="s">
        <v>146</v>
      </c>
      <c r="E23" s="303" t="s">
        <v>147</v>
      </c>
      <c r="F23" s="303" t="s">
        <v>33</v>
      </c>
      <c r="G23" s="303" t="s">
        <v>149</v>
      </c>
      <c r="H23" s="334" t="s">
        <v>150</v>
      </c>
      <c r="I23" s="303" t="s">
        <v>28</v>
      </c>
      <c r="J23" s="303" t="s">
        <v>131</v>
      </c>
      <c r="K23" s="303" t="s">
        <v>151</v>
      </c>
      <c r="L23" s="303" t="s">
        <v>152</v>
      </c>
      <c r="M23" s="303" t="s">
        <v>153</v>
      </c>
      <c r="N23" s="303" t="s">
        <v>135</v>
      </c>
      <c r="O23" s="303" t="s">
        <v>136</v>
      </c>
      <c r="P23" s="303" t="s">
        <v>138</v>
      </c>
      <c r="Q23" s="303" t="s">
        <v>26</v>
      </c>
      <c r="R23" s="303" t="s">
        <v>139</v>
      </c>
      <c r="S23" s="303" t="s">
        <v>154</v>
      </c>
      <c r="T23" s="303" t="s">
        <v>155</v>
      </c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</row>
    <row r="24" spans="1:39">
      <c r="A24" s="303">
        <v>2006</v>
      </c>
      <c r="B24" s="303">
        <f t="shared" ref="B24:T24" si="0">(B5-B4)/1000/U5</f>
        <v>1.8754435496312755E-3</v>
      </c>
      <c r="C24" s="303">
        <f t="shared" si="0"/>
        <v>1.7935960347560209E-3</v>
      </c>
      <c r="D24" s="303">
        <f t="shared" si="0"/>
        <v>4.3442825733654754E-3</v>
      </c>
      <c r="E24" s="303">
        <f t="shared" si="0"/>
        <v>1.2640884322188239E-2</v>
      </c>
      <c r="F24" s="303">
        <f t="shared" si="0"/>
        <v>7.2340679002355652E-3</v>
      </c>
      <c r="G24" s="303">
        <f t="shared" si="0"/>
        <v>5.270662492882567E-3</v>
      </c>
      <c r="H24" s="303">
        <f t="shared" si="0"/>
        <v>1.643194292876942E-3</v>
      </c>
      <c r="I24" s="303">
        <f t="shared" si="0"/>
        <v>1.1069375686463857E-3</v>
      </c>
      <c r="J24" s="303">
        <f t="shared" si="0"/>
        <v>6.5645751671606764E-3</v>
      </c>
      <c r="K24" s="303">
        <f t="shared" si="0"/>
        <v>2.2268974605373822E-4</v>
      </c>
      <c r="L24" s="303">
        <f t="shared" si="0"/>
        <v>4.7755202107676057E-3</v>
      </c>
      <c r="M24" s="303">
        <f t="shared" si="0"/>
        <v>1.3211112494788651E-3</v>
      </c>
      <c r="N24" s="303">
        <f t="shared" si="0"/>
        <v>5.1939583077502882E-3</v>
      </c>
      <c r="O24" s="303">
        <f t="shared" si="0"/>
        <v>5.0769511797325228E-3</v>
      </c>
      <c r="P24" s="303">
        <f t="shared" si="0"/>
        <v>4.180457370867113E-4</v>
      </c>
      <c r="Q24" s="303">
        <f t="shared" si="0"/>
        <v>3.2623220343246475E-3</v>
      </c>
      <c r="R24" s="303">
        <f t="shared" si="0"/>
        <v>9.0519238913386868E-3</v>
      </c>
      <c r="S24" s="303">
        <f t="shared" si="0"/>
        <v>9.4277623053757665E-4</v>
      </c>
      <c r="T24" s="303">
        <f t="shared" si="0"/>
        <v>1.7001578040623687E-3</v>
      </c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</row>
    <row r="25" spans="1:39">
      <c r="A25" s="303">
        <v>2007</v>
      </c>
      <c r="B25" s="303">
        <f t="shared" ref="B25:B38" si="1">(B6-B5)/1000/U6</f>
        <v>5.3017663118001242E-3</v>
      </c>
      <c r="C25" s="303">
        <f t="shared" ref="C25:C38" si="2">(C6-C5)/1000/V6</f>
        <v>1.1428646585039497E-3</v>
      </c>
      <c r="D25" s="303">
        <f t="shared" ref="D25:D38" si="3">(D6-D5)/1000/W6</f>
        <v>5.4338323751357944E-3</v>
      </c>
      <c r="E25" s="303">
        <f t="shared" ref="E25:E38" si="4">(E6-E5)/1000/X6</f>
        <v>6.997516851572674E-3</v>
      </c>
      <c r="F25" s="303">
        <f t="shared" ref="F25:F38" si="5">(F6-F5)/1000/Y6</f>
        <v>5.3250479986454904E-3</v>
      </c>
      <c r="G25" s="303">
        <f t="shared" ref="G25:G38" si="6">(G6-G5)/1000/Z6</f>
        <v>4.7143381577895273E-3</v>
      </c>
      <c r="H25" s="303">
        <f t="shared" ref="H25:H37" si="7">(H6-H5)/1000/AA6</f>
        <v>4.6587106313100736E-3</v>
      </c>
      <c r="I25" s="303">
        <f t="shared" ref="I25:I38" si="8">(I6-I5)/1000/AB6</f>
        <v>2.7629349861000266E-3</v>
      </c>
      <c r="J25" s="303">
        <f t="shared" ref="J25:J38" si="9">(J6-J5)/1000/AC6</f>
        <v>3.9048914795225664E-3</v>
      </c>
      <c r="K25" s="303">
        <f t="shared" ref="K25:K38" si="10">(K6-K5)/1000/AD6</f>
        <v>7.0389311080902507E-4</v>
      </c>
      <c r="L25" s="303">
        <f t="shared" ref="L25:L38" si="11">(L6-L5)/1000/AE6</f>
        <v>5.3522726944390184E-3</v>
      </c>
      <c r="M25" s="303">
        <f t="shared" ref="M25:M38" si="12">(M6-M5)/1000/AF6</f>
        <v>3.603990004140121E-4</v>
      </c>
      <c r="N25" s="303">
        <f t="shared" ref="N25:N38" si="13">(N6-N5)/1000/AG6</f>
        <v>4.5244189543010927E-3</v>
      </c>
      <c r="O25" s="303">
        <f t="shared" ref="O25:O38" si="14">(O6-O5)/1000/AH6</f>
        <v>2.1903084956544252E-3</v>
      </c>
      <c r="P25" s="303">
        <f t="shared" ref="P25:P38" si="15">(P6-P5)/1000/AI6</f>
        <v>5.8549314244168711E-4</v>
      </c>
      <c r="Q25" s="303">
        <f t="shared" ref="Q25:Q38" si="16">(Q6-Q5)/1000/AJ6</f>
        <v>1.8154327017951078E-3</v>
      </c>
      <c r="R25" s="303">
        <f t="shared" ref="R25:R38" si="17">(R6-R5)/1000/AK6</f>
        <v>6.9193264947945039E-4</v>
      </c>
      <c r="S25" s="303">
        <f t="shared" ref="S25:S38" si="18">(S6-S5)/1000/AL6</f>
        <v>1.0268912769996537E-3</v>
      </c>
      <c r="T25" s="303">
        <f t="shared" ref="T25:T38" si="19">(T6-T5)/1000/AM6</f>
        <v>6.2746183453704098E-4</v>
      </c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</row>
    <row r="26" spans="1:39">
      <c r="A26" s="303">
        <v>2008</v>
      </c>
      <c r="B26" s="303">
        <f t="shared" si="1"/>
        <v>5.4856502035038474E-3</v>
      </c>
      <c r="C26" s="303">
        <f t="shared" si="2"/>
        <v>1.9106853722991781E-3</v>
      </c>
      <c r="D26" s="303">
        <f t="shared" si="3"/>
        <v>3.9447847909991011E-3</v>
      </c>
      <c r="E26" s="303">
        <f t="shared" si="4"/>
        <v>6.4628924424094663E-3</v>
      </c>
      <c r="F26" s="303">
        <f t="shared" si="5"/>
        <v>9.0904027585433176E-3</v>
      </c>
      <c r="G26" s="303">
        <f t="shared" si="6"/>
        <v>7.3013930405367404E-3</v>
      </c>
      <c r="H26" s="303">
        <f t="shared" si="7"/>
        <v>6.9482622838252898E-3</v>
      </c>
      <c r="I26" s="303">
        <f t="shared" si="8"/>
        <v>4.0449104417042197E-4</v>
      </c>
      <c r="J26" s="303">
        <f t="shared" si="9"/>
        <v>6.7022712325141651E-3</v>
      </c>
      <c r="K26" s="303">
        <f t="shared" si="10"/>
        <v>1.3623235431063135E-3</v>
      </c>
      <c r="L26" s="303">
        <f t="shared" si="11"/>
        <v>5.1001812490554903E-3</v>
      </c>
      <c r="M26" s="303">
        <f t="shared" si="12"/>
        <v>-2.0175743769588404E-4</v>
      </c>
      <c r="N26" s="303">
        <f t="shared" si="13"/>
        <v>1.1833891845719164E-2</v>
      </c>
      <c r="O26" s="303">
        <f t="shared" si="14"/>
        <v>1.8999249582640899E-3</v>
      </c>
      <c r="P26" s="303">
        <f t="shared" si="15"/>
        <v>-6.0106914698294651E-4</v>
      </c>
      <c r="Q26" s="303">
        <f t="shared" si="16"/>
        <v>7.9392857408921991E-3</v>
      </c>
      <c r="R26" s="303">
        <f t="shared" si="17"/>
        <v>4.3021842801239775E-3</v>
      </c>
      <c r="S26" s="303">
        <f t="shared" si="18"/>
        <v>1.9510838227123444E-3</v>
      </c>
      <c r="T26" s="303">
        <f t="shared" si="19"/>
        <v>3.9363616436680245E-3</v>
      </c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</row>
    <row r="27" spans="1:39">
      <c r="A27" s="303">
        <v>2009</v>
      </c>
      <c r="B27" s="303">
        <f t="shared" si="1"/>
        <v>-7.4462346213470876E-5</v>
      </c>
      <c r="C27" s="303">
        <f t="shared" si="2"/>
        <v>1.1051526919165489E-3</v>
      </c>
      <c r="D27" s="303">
        <f t="shared" si="3"/>
        <v>5.2190062353413384E-3</v>
      </c>
      <c r="E27" s="303">
        <f t="shared" si="4"/>
        <v>3.5157681199583725E-3</v>
      </c>
      <c r="F27" s="303">
        <f t="shared" si="5"/>
        <v>4.8004818051748726E-3</v>
      </c>
      <c r="G27" s="303">
        <f t="shared" si="6"/>
        <v>1.4367297777000984E-2</v>
      </c>
      <c r="H27" s="303">
        <f t="shared" si="7"/>
        <v>8.7387389692995827E-3</v>
      </c>
      <c r="I27" s="303">
        <f t="shared" si="8"/>
        <v>-1.1274130275606014E-3</v>
      </c>
      <c r="J27" s="303">
        <f t="shared" si="9"/>
        <v>4.4723064214431439E-3</v>
      </c>
      <c r="K27" s="303">
        <f t="shared" si="10"/>
        <v>1.1232859237032533E-3</v>
      </c>
      <c r="L27" s="303">
        <f t="shared" si="11"/>
        <v>5.8653722567271894E-4</v>
      </c>
      <c r="M27" s="303">
        <f t="shared" si="12"/>
        <v>-3.5248371307002193E-4</v>
      </c>
      <c r="N27" s="303">
        <f t="shared" si="13"/>
        <v>4.3028382230563657E-3</v>
      </c>
      <c r="O27" s="303">
        <f t="shared" si="14"/>
        <v>1.9868454878359527E-3</v>
      </c>
      <c r="P27" s="303">
        <f t="shared" si="15"/>
        <v>-4.8186756304009949E-4</v>
      </c>
      <c r="Q27" s="303">
        <f t="shared" si="16"/>
        <v>1.3261309200364806E-3</v>
      </c>
      <c r="R27" s="303">
        <f t="shared" si="17"/>
        <v>6.5550791357470231E-3</v>
      </c>
      <c r="S27" s="303">
        <f t="shared" si="18"/>
        <v>2.4893030539620896E-3</v>
      </c>
      <c r="T27" s="303">
        <f t="shared" si="19"/>
        <v>2.7657420880792174E-3</v>
      </c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</row>
    <row r="28" spans="1:39">
      <c r="A28" s="303">
        <v>2010</v>
      </c>
      <c r="B28" s="303">
        <f t="shared" si="1"/>
        <v>1.0775268445210294E-3</v>
      </c>
      <c r="C28" s="303">
        <f t="shared" si="2"/>
        <v>1.4443449408420394E-3</v>
      </c>
      <c r="D28" s="303">
        <f t="shared" si="3"/>
        <v>5.0166829913969712E-3</v>
      </c>
      <c r="E28" s="303">
        <f t="shared" si="4"/>
        <v>8.0922950060655103E-3</v>
      </c>
      <c r="F28" s="303">
        <f t="shared" si="5"/>
        <v>3.605575111647991E-3</v>
      </c>
      <c r="G28" s="303">
        <f t="shared" si="6"/>
        <v>1.3785148271832066E-2</v>
      </c>
      <c r="H28" s="303">
        <f t="shared" si="7"/>
        <v>3.8152552321866792E-3</v>
      </c>
      <c r="I28" s="303">
        <f t="shared" si="8"/>
        <v>2.6605708932357411E-3</v>
      </c>
      <c r="J28" s="303">
        <f t="shared" si="9"/>
        <v>4.5999924844749625E-3</v>
      </c>
      <c r="K28" s="303">
        <f t="shared" si="10"/>
        <v>2.2226272124750663E-4</v>
      </c>
      <c r="L28" s="303">
        <f t="shared" si="11"/>
        <v>3.5457447653925154E-3</v>
      </c>
      <c r="M28" s="303">
        <f t="shared" si="12"/>
        <v>-1.4431913204776117E-4</v>
      </c>
      <c r="N28" s="303">
        <f t="shared" si="13"/>
        <v>7.5750810447122079E-3</v>
      </c>
      <c r="O28" s="303">
        <f t="shared" si="14"/>
        <v>1.7546430272244373E-3</v>
      </c>
      <c r="P28" s="303">
        <f t="shared" si="15"/>
        <v>-1.4724725702313728E-3</v>
      </c>
      <c r="Q28" s="303">
        <f t="shared" si="16"/>
        <v>2.4362142195983971E-3</v>
      </c>
      <c r="R28" s="303">
        <f t="shared" si="17"/>
        <v>9.0756260362570042E-3</v>
      </c>
      <c r="S28" s="303">
        <f t="shared" si="18"/>
        <v>1.5898999331891682E-3</v>
      </c>
      <c r="T28" s="303">
        <f t="shared" si="19"/>
        <v>3.6066448551065398E-3</v>
      </c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</row>
    <row r="29" spans="1:39">
      <c r="A29" s="303">
        <v>2011</v>
      </c>
      <c r="B29" s="303">
        <f t="shared" si="1"/>
        <v>1.8650533330241959E-3</v>
      </c>
      <c r="C29" s="303">
        <f t="shared" si="2"/>
        <v>1.7781324564009283E-3</v>
      </c>
      <c r="D29" s="303">
        <f t="shared" si="3"/>
        <v>4.2422289078611897E-3</v>
      </c>
      <c r="E29" s="303">
        <f t="shared" si="4"/>
        <v>7.2385338130147156E-3</v>
      </c>
      <c r="F29" s="303">
        <f t="shared" si="5"/>
        <v>5.0897806016406907E-3</v>
      </c>
      <c r="G29" s="303">
        <f t="shared" si="6"/>
        <v>1.524790248290194E-2</v>
      </c>
      <c r="H29" s="303">
        <f t="shared" si="7"/>
        <v>4.4406375535097509E-3</v>
      </c>
      <c r="I29" s="303">
        <f t="shared" si="8"/>
        <v>3.3989420822922714E-3</v>
      </c>
      <c r="J29" s="303">
        <f t="shared" si="9"/>
        <v>4.7777070805620587E-3</v>
      </c>
      <c r="K29" s="303">
        <f t="shared" si="10"/>
        <v>1.3619175755177485E-3</v>
      </c>
      <c r="L29" s="303">
        <f t="shared" si="11"/>
        <v>2.947958596430344E-3</v>
      </c>
      <c r="M29" s="303">
        <f t="shared" si="12"/>
        <v>2.9971178254030261E-4</v>
      </c>
      <c r="N29" s="303">
        <f t="shared" si="13"/>
        <v>6.8512215113499218E-3</v>
      </c>
      <c r="O29" s="303">
        <f t="shared" si="14"/>
        <v>6.2484520633775166E-3</v>
      </c>
      <c r="P29" s="303">
        <f t="shared" si="15"/>
        <v>-1.4123213976751016E-3</v>
      </c>
      <c r="Q29" s="303">
        <f t="shared" si="16"/>
        <v>6.6014360519454536E-3</v>
      </c>
      <c r="R29" s="303">
        <f t="shared" si="17"/>
        <v>4.3885620473077631E-3</v>
      </c>
      <c r="S29" s="303">
        <f t="shared" si="18"/>
        <v>1.0972212119332051E-3</v>
      </c>
      <c r="T29" s="303">
        <f t="shared" si="19"/>
        <v>5.8401425758882039E-3</v>
      </c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</row>
    <row r="30" spans="1:39">
      <c r="A30" s="303">
        <v>2012</v>
      </c>
      <c r="B30" s="303">
        <f t="shared" si="1"/>
        <v>2.0889999795390209E-3</v>
      </c>
      <c r="C30" s="303">
        <f t="shared" si="2"/>
        <v>1.4619442524385676E-3</v>
      </c>
      <c r="D30" s="303">
        <f t="shared" si="3"/>
        <v>7.154345220868644E-3</v>
      </c>
      <c r="E30" s="303">
        <f t="shared" si="4"/>
        <v>4.0156738433747216E-3</v>
      </c>
      <c r="F30" s="303">
        <f t="shared" si="5"/>
        <v>2.4934486759563036E-3</v>
      </c>
      <c r="G30" s="303">
        <f t="shared" si="6"/>
        <v>1.6476204174744082E-2</v>
      </c>
      <c r="H30" s="303">
        <f t="shared" si="7"/>
        <v>5.84612215925134E-3</v>
      </c>
      <c r="I30" s="303">
        <f t="shared" si="8"/>
        <v>5.3637066241896698E-3</v>
      </c>
      <c r="J30" s="303">
        <f t="shared" si="9"/>
        <v>5.1780210104499609E-3</v>
      </c>
      <c r="K30" s="303">
        <f t="shared" si="10"/>
        <v>7.3855985181755124E-4</v>
      </c>
      <c r="L30" s="303">
        <f t="shared" si="11"/>
        <v>9.0455993016493573E-4</v>
      </c>
      <c r="M30" s="303">
        <f t="shared" si="12"/>
        <v>-3.4108701834953691E-4</v>
      </c>
      <c r="N30" s="303">
        <f t="shared" si="13"/>
        <v>1.1080046966816805E-2</v>
      </c>
      <c r="O30" s="303">
        <f t="shared" si="14"/>
        <v>3.3114578435343737E-3</v>
      </c>
      <c r="P30" s="303">
        <f t="shared" si="15"/>
        <v>-9.8715338092686096E-4</v>
      </c>
      <c r="Q30" s="303">
        <f t="shared" si="16"/>
        <v>9.3529772755976837E-3</v>
      </c>
      <c r="R30" s="303">
        <f t="shared" si="17"/>
        <v>3.4286313634262601E-3</v>
      </c>
      <c r="S30" s="303">
        <f t="shared" si="18"/>
        <v>1.5105500739001105E-3</v>
      </c>
      <c r="T30" s="303">
        <f t="shared" si="19"/>
        <v>5.5601482986099328E-3</v>
      </c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</row>
    <row r="31" spans="1:39">
      <c r="A31" s="303">
        <v>2013</v>
      </c>
      <c r="B31" s="303">
        <f t="shared" si="1"/>
        <v>2.5740912233438691E-3</v>
      </c>
      <c r="C31" s="303">
        <f t="shared" si="2"/>
        <v>1.532877171050864E-3</v>
      </c>
      <c r="D31" s="303">
        <f t="shared" si="3"/>
        <v>5.2404435361155331E-3</v>
      </c>
      <c r="E31" s="303">
        <f t="shared" si="4"/>
        <v>7.3251176303366639E-3</v>
      </c>
      <c r="F31" s="303">
        <f t="shared" si="5"/>
        <v>4.4529554541700737E-3</v>
      </c>
      <c r="G31" s="303">
        <f t="shared" si="6"/>
        <v>1.4971671487463204E-2</v>
      </c>
      <c r="H31" s="303">
        <f t="shared" si="7"/>
        <v>2.6142633040101533E-3</v>
      </c>
      <c r="I31" s="303">
        <f t="shared" si="8"/>
        <v>6.9563511424991439E-3</v>
      </c>
      <c r="J31" s="303">
        <f t="shared" si="9"/>
        <v>4.4528312416174907E-3</v>
      </c>
      <c r="K31" s="303">
        <f t="shared" si="10"/>
        <v>1.8028417313511373E-3</v>
      </c>
      <c r="L31" s="303">
        <f t="shared" si="11"/>
        <v>1.7861501604555686E-3</v>
      </c>
      <c r="M31" s="303">
        <f t="shared" si="12"/>
        <v>9.930894001870264E-5</v>
      </c>
      <c r="N31" s="303">
        <f t="shared" si="13"/>
        <v>4.0013511055681144E-3</v>
      </c>
      <c r="O31" s="303">
        <f t="shared" si="14"/>
        <v>1.9456950984709765E-3</v>
      </c>
      <c r="P31" s="303">
        <f t="shared" si="15"/>
        <v>-2.8098154405649871E-3</v>
      </c>
      <c r="Q31" s="303">
        <f t="shared" si="16"/>
        <v>5.9974026231362889E-3</v>
      </c>
      <c r="R31" s="303">
        <f t="shared" si="17"/>
        <v>7.8364024992500364E-3</v>
      </c>
      <c r="S31" s="303">
        <f t="shared" si="18"/>
        <v>1.6280248222807416E-3</v>
      </c>
      <c r="T31" s="303">
        <f t="shared" si="19"/>
        <v>4.2075505702323379E-3</v>
      </c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</row>
    <row r="32" spans="1:39">
      <c r="A32" s="303">
        <v>2014</v>
      </c>
      <c r="B32" s="303">
        <f t="shared" si="1"/>
        <v>2.3759898667376905E-3</v>
      </c>
      <c r="C32" s="303">
        <f t="shared" si="2"/>
        <v>1.7081570085287579E-3</v>
      </c>
      <c r="D32" s="303">
        <f t="shared" si="3"/>
        <v>4.4456199898979653E-3</v>
      </c>
      <c r="E32" s="303">
        <f t="shared" si="4"/>
        <v>9.5665163179543423E-3</v>
      </c>
      <c r="F32" s="303">
        <f t="shared" si="5"/>
        <v>6.0382590814278356E-3</v>
      </c>
      <c r="G32" s="303">
        <f t="shared" si="6"/>
        <v>7.1712230725153262E-3</v>
      </c>
      <c r="H32" s="303">
        <f t="shared" si="7"/>
        <v>5.1009404278449903E-3</v>
      </c>
      <c r="I32" s="303">
        <f t="shared" si="8"/>
        <v>5.7215429662164129E-3</v>
      </c>
      <c r="J32" s="303">
        <f t="shared" si="9"/>
        <v>8.2941138832293339E-3</v>
      </c>
      <c r="K32" s="303">
        <f t="shared" si="10"/>
        <v>1.1660564245624526E-3</v>
      </c>
      <c r="L32" s="303">
        <f t="shared" si="11"/>
        <v>2.3925530238957886E-4</v>
      </c>
      <c r="M32" s="303">
        <f t="shared" si="12"/>
        <v>-3.3239790703938534E-4</v>
      </c>
      <c r="N32" s="303">
        <f t="shared" si="13"/>
        <v>6.5740397244753819E-3</v>
      </c>
      <c r="O32" s="303">
        <f t="shared" si="14"/>
        <v>3.2261825285933004E-3</v>
      </c>
      <c r="P32" s="303">
        <f t="shared" si="15"/>
        <v>-6.2012708096966234E-4</v>
      </c>
      <c r="Q32" s="303">
        <f t="shared" si="16"/>
        <v>2.7178481082237587E-3</v>
      </c>
      <c r="R32" s="303">
        <f t="shared" si="17"/>
        <v>5.0141815795723237E-3</v>
      </c>
      <c r="S32" s="303">
        <f t="shared" si="18"/>
        <v>1.0656886309666929E-3</v>
      </c>
      <c r="T32" s="303">
        <f t="shared" si="19"/>
        <v>5.6509639975409753E-3</v>
      </c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</row>
    <row r="33" spans="1:39">
      <c r="A33" s="303">
        <v>2015</v>
      </c>
      <c r="B33" s="303">
        <f t="shared" si="1"/>
        <v>3.0901143159449904E-3</v>
      </c>
      <c r="C33" s="303">
        <f t="shared" si="2"/>
        <v>2.7498283043807877E-3</v>
      </c>
      <c r="D33" s="303">
        <f t="shared" si="3"/>
        <v>5.2633687039060221E-3</v>
      </c>
      <c r="E33" s="303">
        <f t="shared" si="4"/>
        <v>1.2856728856169635E-2</v>
      </c>
      <c r="F33" s="303">
        <f t="shared" si="5"/>
        <v>6.4597181545015397E-3</v>
      </c>
      <c r="G33" s="303">
        <f t="shared" si="6"/>
        <v>8.0282535817335753E-3</v>
      </c>
      <c r="H33" s="303">
        <f t="shared" si="7"/>
        <v>8.8234011283064972E-3</v>
      </c>
      <c r="I33" s="303">
        <f t="shared" si="8"/>
        <v>1.0003116913241081E-2</v>
      </c>
      <c r="J33" s="303">
        <f t="shared" si="9"/>
        <v>9.5000002686173122E-3</v>
      </c>
      <c r="K33" s="303">
        <f t="shared" si="10"/>
        <v>1.4672543580041813E-3</v>
      </c>
      <c r="L33" s="303">
        <f t="shared" si="11"/>
        <v>6.3000997104060215E-4</v>
      </c>
      <c r="M33" s="303">
        <f t="shared" si="12"/>
        <v>3.8570723278202912E-5</v>
      </c>
      <c r="N33" s="303">
        <f t="shared" si="13"/>
        <v>7.6987748084752635E-3</v>
      </c>
      <c r="O33" s="303">
        <f t="shared" si="14"/>
        <v>1.64385796878577E-3</v>
      </c>
      <c r="P33" s="303">
        <f t="shared" si="15"/>
        <v>-2.2938783749210765E-3</v>
      </c>
      <c r="Q33" s="303">
        <f t="shared" si="16"/>
        <v>7.8220006895561873E-3</v>
      </c>
      <c r="R33" s="303">
        <f t="shared" si="17"/>
        <v>7.6243573532895955E-3</v>
      </c>
      <c r="S33" s="303">
        <f t="shared" si="18"/>
        <v>1.792509859916517E-3</v>
      </c>
      <c r="T33" s="303">
        <f t="shared" si="19"/>
        <v>4.7434245516303607E-3</v>
      </c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</row>
    <row r="34" spans="1:39">
      <c r="A34" s="303">
        <v>2016</v>
      </c>
      <c r="B34" s="303">
        <f t="shared" si="1"/>
        <v>2.3002519420147827E-3</v>
      </c>
      <c r="C34" s="303">
        <f t="shared" si="2"/>
        <v>2.4594455292058634E-3</v>
      </c>
      <c r="D34" s="303">
        <f t="shared" si="3"/>
        <v>1.3817059093626522E-3</v>
      </c>
      <c r="E34" s="303">
        <f t="shared" si="4"/>
        <v>2.8739478352780641E-3</v>
      </c>
      <c r="F34" s="303">
        <f t="shared" si="5"/>
        <v>4.0309975939292952E-3</v>
      </c>
      <c r="G34" s="303">
        <f t="shared" si="6"/>
        <v>1.6515167211550739E-2</v>
      </c>
      <c r="H34" s="303">
        <f t="shared" si="7"/>
        <v>2.050204497461734E-3</v>
      </c>
      <c r="I34" s="303">
        <f t="shared" si="8"/>
        <v>7.5012225262259891E-3</v>
      </c>
      <c r="J34" s="303">
        <f t="shared" si="9"/>
        <v>8.9634831077113983E-3</v>
      </c>
      <c r="K34" s="303">
        <f t="shared" si="10"/>
        <v>6.9488565239226533E-4</v>
      </c>
      <c r="L34" s="303">
        <f t="shared" si="11"/>
        <v>3.1316711912744923E-3</v>
      </c>
      <c r="M34" s="303">
        <f t="shared" si="12"/>
        <v>-8.5244475086406455E-4</v>
      </c>
      <c r="N34" s="303">
        <f t="shared" si="13"/>
        <v>1.2784645708628159E-2</v>
      </c>
      <c r="O34" s="303">
        <f t="shared" si="14"/>
        <v>2.5700487854032755E-3</v>
      </c>
      <c r="P34" s="303">
        <f t="shared" si="15"/>
        <v>-2.5046256753350092E-3</v>
      </c>
      <c r="Q34" s="303">
        <f t="shared" si="16"/>
        <v>7.5915333576535779E-3</v>
      </c>
      <c r="R34" s="303">
        <f t="shared" si="17"/>
        <v>7.5830276102582857E-3</v>
      </c>
      <c r="S34" s="303">
        <f t="shared" si="18"/>
        <v>1.9726080732456624E-3</v>
      </c>
      <c r="T34" s="303">
        <f t="shared" si="19"/>
        <v>4.3646072840368951E-3</v>
      </c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</row>
    <row r="35" spans="1:39">
      <c r="A35" s="303">
        <v>2017</v>
      </c>
      <c r="B35" s="303">
        <f t="shared" si="1"/>
        <v>1.3028019240264772E-3</v>
      </c>
      <c r="C35" s="303">
        <f t="shared" si="2"/>
        <v>2.5120181291491649E-3</v>
      </c>
      <c r="D35" s="303">
        <f t="shared" si="3"/>
        <v>1.7724572035381755E-3</v>
      </c>
      <c r="E35" s="303">
        <f t="shared" si="4"/>
        <v>5.2534506143600617E-3</v>
      </c>
      <c r="F35" s="303">
        <f t="shared" si="5"/>
        <v>4.08261771490908E-3</v>
      </c>
      <c r="G35" s="303">
        <f t="shared" si="6"/>
        <v>1.8155982362832893E-2</v>
      </c>
      <c r="H35" s="303">
        <f t="shared" si="7"/>
        <v>4.8890577337551405E-3</v>
      </c>
      <c r="I35" s="303">
        <f t="shared" si="8"/>
        <v>7.7834209950585192E-3</v>
      </c>
      <c r="J35" s="303">
        <f t="shared" si="9"/>
        <v>5.6011992974709665E-3</v>
      </c>
      <c r="K35" s="303">
        <f t="shared" si="10"/>
        <v>1.3560811093595233E-3</v>
      </c>
      <c r="L35" s="303">
        <f t="shared" si="11"/>
        <v>-1.9099014282538735E-4</v>
      </c>
      <c r="M35" s="303">
        <f t="shared" si="12"/>
        <v>-6.2966903381762721E-4</v>
      </c>
      <c r="N35" s="303">
        <f t="shared" si="13"/>
        <v>1.4631471267519422E-3</v>
      </c>
      <c r="O35" s="303">
        <f t="shared" si="14"/>
        <v>1.508111542279939E-3</v>
      </c>
      <c r="P35" s="303">
        <f t="shared" si="15"/>
        <v>-9.5241307528019976E-4</v>
      </c>
      <c r="Q35" s="303">
        <f t="shared" si="16"/>
        <v>5.1219162429050735E-3</v>
      </c>
      <c r="R35" s="303">
        <f t="shared" si="17"/>
        <v>2.7117267616852169E-3</v>
      </c>
      <c r="S35" s="303">
        <f t="shared" si="18"/>
        <v>2.5474909885501301E-3</v>
      </c>
      <c r="T35" s="303">
        <f t="shared" si="19"/>
        <v>5.4487098305145455E-3</v>
      </c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</row>
    <row r="36" spans="1:39">
      <c r="A36" s="303">
        <v>2018</v>
      </c>
      <c r="B36" s="303">
        <f t="shared" si="1"/>
        <v>1.5511820017675695E-3</v>
      </c>
      <c r="C36" s="303">
        <f t="shared" si="2"/>
        <v>1.9439123364981957E-3</v>
      </c>
      <c r="D36" s="303">
        <f t="shared" si="3"/>
        <v>2.6465036665594324E-3</v>
      </c>
      <c r="E36" s="303">
        <f t="shared" si="4"/>
        <v>6.6772612182131623E-3</v>
      </c>
      <c r="F36" s="303">
        <f t="shared" si="5"/>
        <v>5.4197349272349206E-3</v>
      </c>
      <c r="G36" s="303">
        <f t="shared" si="6"/>
        <v>9.8007424026998538E-3</v>
      </c>
      <c r="H36" s="303">
        <f t="shared" si="7"/>
        <v>2.7564717658176579E-3</v>
      </c>
      <c r="I36" s="303">
        <f t="shared" si="8"/>
        <v>6.6511491764678814E-3</v>
      </c>
      <c r="J36" s="303">
        <f t="shared" si="9"/>
        <v>5.5517085923108321E-3</v>
      </c>
      <c r="K36" s="303">
        <f t="shared" si="10"/>
        <v>1.6061915046796261E-3</v>
      </c>
      <c r="L36" s="303">
        <f t="shared" si="11"/>
        <v>1.336130254474372E-3</v>
      </c>
      <c r="M36" s="303">
        <f t="shared" si="12"/>
        <v>-1.0177551422381045E-3</v>
      </c>
      <c r="N36" s="303">
        <f t="shared" si="13"/>
        <v>6.2769657914040688E-3</v>
      </c>
      <c r="O36" s="303">
        <f t="shared" si="14"/>
        <v>2.125572907624879E-3</v>
      </c>
      <c r="P36" s="303">
        <f t="shared" si="15"/>
        <v>8.6821340652394456E-4</v>
      </c>
      <c r="Q36" s="303">
        <f t="shared" si="16"/>
        <v>8.3308108355806428E-4</v>
      </c>
      <c r="R36" s="303">
        <f t="shared" si="17"/>
        <v>2.1394156318947042E-4</v>
      </c>
      <c r="S36" s="303">
        <f t="shared" si="18"/>
        <v>1.0724400408625951E-5</v>
      </c>
      <c r="T36" s="303">
        <f t="shared" si="19"/>
        <v>4.8102368173686284E-3</v>
      </c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</row>
    <row r="37" spans="1:39">
      <c r="A37" s="303">
        <v>2019</v>
      </c>
      <c r="B37" s="303">
        <f t="shared" si="1"/>
        <v>1.4073040881284204E-3</v>
      </c>
      <c r="C37" s="303">
        <f t="shared" si="2"/>
        <v>1.2555450441249251E-3</v>
      </c>
      <c r="D37" s="303">
        <f t="shared" si="3"/>
        <v>6.5111064532723199E-3</v>
      </c>
      <c r="E37" s="303">
        <f t="shared" si="4"/>
        <v>1.0372001490878977E-2</v>
      </c>
      <c r="F37" s="303">
        <f t="shared" si="5"/>
        <v>5.2430909026030198E-3</v>
      </c>
      <c r="G37" s="303">
        <f t="shared" si="6"/>
        <v>1.0734005685952166E-2</v>
      </c>
      <c r="H37" s="303">
        <f t="shared" si="7"/>
        <v>9.3102843151124349E-4</v>
      </c>
      <c r="I37" s="303">
        <f t="shared" si="8"/>
        <v>4.4326504912368782E-3</v>
      </c>
      <c r="J37" s="303">
        <f t="shared" si="9"/>
        <v>2.7708791655722143E-3</v>
      </c>
      <c r="K37" s="303">
        <f t="shared" si="10"/>
        <v>1.1964825570455499E-3</v>
      </c>
      <c r="L37" s="303">
        <f t="shared" si="11"/>
        <v>7.7780651009893371E-4</v>
      </c>
      <c r="M37" s="303">
        <f t="shared" si="12"/>
        <v>-8.9393578066234759E-4</v>
      </c>
      <c r="N37" s="303">
        <f t="shared" si="13"/>
        <v>6.5375985338862585E-3</v>
      </c>
      <c r="O37" s="303">
        <f t="shared" si="14"/>
        <v>-1.964389207946618E-4</v>
      </c>
      <c r="P37" s="303">
        <f t="shared" si="15"/>
        <v>2.6029524405962674E-4</v>
      </c>
      <c r="Q37" s="303">
        <f t="shared" si="16"/>
        <v>3.0390118865520803E-3</v>
      </c>
      <c r="R37" s="303">
        <f t="shared" si="17"/>
        <v>4.8841947034286171E-3</v>
      </c>
      <c r="S37" s="303">
        <f t="shared" si="18"/>
        <v>4.2463566048018192E-4</v>
      </c>
      <c r="T37" s="303">
        <f t="shared" si="19"/>
        <v>4.0059300455251136E-3</v>
      </c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</row>
    <row r="38" spans="1:39">
      <c r="A38" s="303">
        <v>2020</v>
      </c>
      <c r="B38" s="303">
        <f t="shared" si="1"/>
        <v>7.4186078758330439E-3</v>
      </c>
      <c r="C38" s="303">
        <f t="shared" si="2"/>
        <v>6.2750550007463516E-3</v>
      </c>
      <c r="D38" s="303">
        <f t="shared" si="3"/>
        <v>2.0228750869269778E-2</v>
      </c>
      <c r="E38" s="303">
        <f t="shared" si="4"/>
        <v>1.9663790026202201E-2</v>
      </c>
      <c r="F38" s="303">
        <f t="shared" si="5"/>
        <v>1.2579142361997217E-2</v>
      </c>
      <c r="G38" s="303">
        <f t="shared" si="6"/>
        <v>1.6120011952499881E-2</v>
      </c>
      <c r="H38" s="345" t="s">
        <v>163</v>
      </c>
      <c r="I38" s="303">
        <f t="shared" si="8"/>
        <v>1.0547021954040985E-2</v>
      </c>
      <c r="J38" s="303">
        <f t="shared" si="9"/>
        <v>1.6265882102279621E-2</v>
      </c>
      <c r="K38" s="303">
        <f t="shared" si="10"/>
        <v>3.0934497599632333E-3</v>
      </c>
      <c r="L38" s="303">
        <f t="shared" si="11"/>
        <v>3.0176320922713495E-3</v>
      </c>
      <c r="M38" s="303">
        <f t="shared" si="12"/>
        <v>-1.7807808856201796E-4</v>
      </c>
      <c r="N38" s="303">
        <f t="shared" si="13"/>
        <v>1.0595059433463524E-2</v>
      </c>
      <c r="O38" s="303">
        <f t="shared" si="14"/>
        <v>2.4121723165275249E-3</v>
      </c>
      <c r="P38" s="303">
        <f t="shared" si="15"/>
        <v>-1.2824259378825189E-4</v>
      </c>
      <c r="Q38" s="303">
        <f t="shared" si="16"/>
        <v>6.5030072603686371E-3</v>
      </c>
      <c r="R38" s="303">
        <f t="shared" si="17"/>
        <v>6.9400530271551053E-3</v>
      </c>
      <c r="S38" s="303">
        <f t="shared" si="18"/>
        <v>1.5122205810948235E-4</v>
      </c>
      <c r="T38" s="303">
        <f t="shared" si="19"/>
        <v>1.3562814250397104E-2</v>
      </c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</row>
    <row r="39" spans="1:39">
      <c r="A39" s="311" t="s">
        <v>165</v>
      </c>
      <c r="B39" s="312">
        <f t="shared" ref="B39:G39" si="20">AVERAGE(B24:B38)</f>
        <v>2.6426880742401915E-3</v>
      </c>
      <c r="C39" s="312">
        <f t="shared" si="20"/>
        <v>2.0715705953894764E-3</v>
      </c>
      <c r="D39" s="312">
        <f t="shared" si="20"/>
        <v>5.523007961792694E-3</v>
      </c>
      <c r="E39" s="312">
        <f t="shared" si="20"/>
        <v>8.2368252258651197E-3</v>
      </c>
      <c r="F39" s="312">
        <f t="shared" si="20"/>
        <v>5.7296880695078137E-3</v>
      </c>
      <c r="G39" s="312">
        <f t="shared" si="20"/>
        <v>1.1910666943662369E-2</v>
      </c>
      <c r="H39" s="312">
        <f t="shared" ref="H39" si="21">AVERAGE(H24:H37)</f>
        <v>4.5183063150690764E-3</v>
      </c>
      <c r="I39" s="312">
        <f t="shared" ref="I39:T39" si="22">AVERAGE(I24:I38)</f>
        <v>4.9444430890707202E-3</v>
      </c>
      <c r="J39" s="312">
        <f t="shared" si="22"/>
        <v>6.5066575023291131E-3</v>
      </c>
      <c r="K39" s="312">
        <f t="shared" si="22"/>
        <v>1.2078783713075402E-3</v>
      </c>
      <c r="L39" s="312">
        <f t="shared" si="22"/>
        <v>2.262696000740143E-3</v>
      </c>
      <c r="M39" s="312">
        <f t="shared" si="22"/>
        <v>-1.8832175390777771E-4</v>
      </c>
      <c r="N39" s="312">
        <f t="shared" si="22"/>
        <v>7.1528692724239029E-3</v>
      </c>
      <c r="O39" s="312">
        <f t="shared" si="22"/>
        <v>2.5135856855009542E-3</v>
      </c>
      <c r="P39" s="312">
        <f t="shared" si="22"/>
        <v>-8.087959179735732E-4</v>
      </c>
      <c r="Q39" s="312">
        <f t="shared" si="22"/>
        <v>4.823973346409576E-3</v>
      </c>
      <c r="R39" s="312">
        <f t="shared" si="22"/>
        <v>5.3534549667672545E-3</v>
      </c>
      <c r="S39" s="312">
        <f t="shared" si="22"/>
        <v>1.3467086731461454E-3</v>
      </c>
      <c r="T39" s="312">
        <f t="shared" si="22"/>
        <v>4.7220597631464859E-3</v>
      </c>
      <c r="U39" s="312"/>
      <c r="V39" s="312"/>
      <c r="W39" s="312"/>
      <c r="X39" s="312"/>
      <c r="Y39" s="312"/>
      <c r="Z39" s="312"/>
      <c r="AA39" s="312"/>
      <c r="AB39" s="312"/>
      <c r="AC39" s="312"/>
      <c r="AD39" s="312"/>
      <c r="AE39" s="312"/>
      <c r="AF39" s="312"/>
      <c r="AG39" s="312"/>
      <c r="AH39" s="312"/>
      <c r="AI39" s="312"/>
      <c r="AJ39" s="312"/>
      <c r="AK39" s="312"/>
      <c r="AL39" s="312"/>
      <c r="AM39" s="312"/>
    </row>
    <row r="40" spans="1:39">
      <c r="A40" s="303"/>
      <c r="B40" s="303"/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</row>
    <row r="41" spans="1:39">
      <c r="A41" s="313"/>
      <c r="B41" s="303"/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</row>
    <row r="42" spans="1:39">
      <c r="A42" s="336" t="s">
        <v>360</v>
      </c>
      <c r="B42" s="314"/>
      <c r="C42" s="314"/>
      <c r="D42" s="314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</row>
    <row r="43" spans="1:39">
      <c r="A43" s="335" t="s">
        <v>365</v>
      </c>
      <c r="B43" s="314"/>
      <c r="D43" s="314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</row>
    <row r="44" spans="1:39">
      <c r="A44" s="343" t="s">
        <v>359</v>
      </c>
      <c r="B44" s="314"/>
      <c r="C44" s="333"/>
      <c r="D44" s="314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</row>
    <row r="45" spans="1:39">
      <c r="A45" s="342" t="s">
        <v>364</v>
      </c>
      <c r="B45" s="314"/>
      <c r="C45" s="333"/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</row>
    <row r="46" spans="1:39">
      <c r="A46" s="343" t="s">
        <v>362</v>
      </c>
      <c r="B46" s="314"/>
      <c r="C46" s="333"/>
      <c r="D46" s="314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</row>
    <row r="47" spans="1:39">
      <c r="A47" s="315" t="s">
        <v>366</v>
      </c>
      <c r="B47" s="314"/>
      <c r="C47" s="333"/>
      <c r="D47" s="314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</row>
    <row r="48" spans="1:39">
      <c r="A48" s="335"/>
      <c r="B48" s="314"/>
      <c r="C48" s="314"/>
      <c r="D48" s="314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</row>
    <row r="49" spans="1:39">
      <c r="A49" s="335"/>
      <c r="B49" s="314"/>
      <c r="C49" s="314"/>
      <c r="D49" s="314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</row>
    <row r="50" spans="1:39">
      <c r="B50" s="314"/>
      <c r="C50" s="314"/>
      <c r="D50" s="314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</row>
    <row r="51" spans="1:39">
      <c r="A51" s="15"/>
    </row>
  </sheetData>
  <hyperlinks>
    <hyperlink ref="A44" r:id="rId1" display="https://www.imf.org/en/Publications/WEO/weo-database/2021/April/weo-report?c=512,914,612,614,311,213,911,314,193,122,912,313,419,513,316,913,124,339,638,514,218,963,616,223,516,918,748,618,624,522,622,156,626,628,228,924,233,632,636,634,238,662,960,423,935,128,611,321,243,248,469,253,642,643,939,734,644,819,172,132,646,648,915,134,652,174,328,258,656,654,336,263,268,532,944,176,534,536,429,433,178,436,136,343,158,439,916,664,826,542,967,443,917,544,941,446,666,668,672,946,137,546,674,676,548,556,678,181,867,682,684,273,868,921,948,943,686,688,518,728,836,558,138,196,278,692,694,962,142,449,564,565,283,853,288,293,566,964,182,359,453,968,922,714,862,135,716,456,722,942,718,724,576,936,961,813,726,199,733,184,524,361,362,364,732,366,144,146,463,528,923,738,578,537,742,866,369,744,186,925,869,746,926,466,112,111,298,927,846,299,582,487,474,754,698,&amp;s=NGDP,&amp;sy=2010&amp;ey=2020&amp;ssm=0&amp;scsm=1&amp;scc=0&amp;ssd=1&amp;ssc=0&amp;sic=0&amp;sort=country&amp;ds=.&amp;br=1" xr:uid="{1E9F3F60-F7E5-DC44-AA4A-11D618EBEDD4}"/>
    <hyperlink ref="N20" r:id="rId2" xr:uid="{81AC4318-568E-A14A-8569-9E06EBF97131}"/>
    <hyperlink ref="Q20" r:id="rId3" location="!/cube/snbnomu" xr:uid="{741A1532-F2CA-394E-860A-9CB0BEBFDB96}"/>
    <hyperlink ref="S20" r:id="rId4" location=":~:text=There%20are%20over%203.9%20billion,worth%20about%20%C2%A371%20billion." xr:uid="{9DD7215D-C15E-3E4D-B018-7BBBE516820F}"/>
    <hyperlink ref="A46" r:id="rId5" xr:uid="{A4898D7C-36CC-1847-85DB-66F36FACC626}"/>
    <hyperlink ref="G20" r:id="rId6" location="section2" xr:uid="{25A54239-BE23-CB47-B0F5-8C68D8EF49E5}"/>
    <hyperlink ref="Y20" r:id="rId7" xr:uid="{398340AB-B6D8-414D-B756-690859F4FBD8}"/>
  </hyperlinks>
  <pageMargins left="0.7" right="0.7" top="0.75" bottom="0.75" header="0.3" footer="0.3"/>
  <legacyDrawing r:id="rId8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13E8-A901-D14F-931D-5D1AC3AF954A}">
  <sheetPr>
    <tabColor rgb="FF92D050"/>
  </sheetPr>
  <dimension ref="A1:U21"/>
  <sheetViews>
    <sheetView zoomScale="120" zoomScaleNormal="120" workbookViewId="0"/>
  </sheetViews>
  <sheetFormatPr baseColWidth="10" defaultRowHeight="16"/>
  <cols>
    <col min="1" max="1" width="4.83203125" customWidth="1"/>
    <col min="2" max="20" width="5.33203125" customWidth="1"/>
  </cols>
  <sheetData>
    <row r="1" spans="1:21">
      <c r="A1" s="172"/>
      <c r="B1" s="383" t="s">
        <v>185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4"/>
    </row>
    <row r="2" spans="1:21">
      <c r="A2" s="173"/>
      <c r="B2" s="174" t="s">
        <v>166</v>
      </c>
      <c r="C2" s="174" t="s">
        <v>167</v>
      </c>
      <c r="D2" s="174" t="s">
        <v>168</v>
      </c>
      <c r="E2" s="174" t="s">
        <v>169</v>
      </c>
      <c r="F2" s="174" t="s">
        <v>170</v>
      </c>
      <c r="G2" s="174" t="s">
        <v>171</v>
      </c>
      <c r="H2" s="174" t="s">
        <v>172</v>
      </c>
      <c r="I2" s="174" t="s">
        <v>173</v>
      </c>
      <c r="J2" s="174" t="s">
        <v>174</v>
      </c>
      <c r="K2" s="174" t="s">
        <v>175</v>
      </c>
      <c r="L2" s="174" t="s">
        <v>176</v>
      </c>
      <c r="M2" s="174" t="s">
        <v>177</v>
      </c>
      <c r="N2" s="174" t="s">
        <v>178</v>
      </c>
      <c r="O2" s="174" t="s">
        <v>179</v>
      </c>
      <c r="P2" s="174" t="s">
        <v>180</v>
      </c>
      <c r="Q2" s="174" t="s">
        <v>181</v>
      </c>
      <c r="R2" s="174" t="s">
        <v>182</v>
      </c>
      <c r="S2" s="174" t="s">
        <v>183</v>
      </c>
      <c r="T2" s="175" t="s">
        <v>184</v>
      </c>
    </row>
    <row r="3" spans="1:21">
      <c r="A3" s="176">
        <v>2006</v>
      </c>
      <c r="B3" s="349">
        <v>0.18754435496312755</v>
      </c>
      <c r="C3">
        <v>0.17935960347560209</v>
      </c>
      <c r="D3" s="346">
        <v>0.43442825733654755</v>
      </c>
      <c r="E3" s="346">
        <v>1.2640884322188239</v>
      </c>
      <c r="F3" s="346">
        <v>0.72340679002355657</v>
      </c>
      <c r="G3" s="346">
        <v>0.52706624928825674</v>
      </c>
      <c r="H3" s="346">
        <v>0.16431942928769422</v>
      </c>
      <c r="I3" s="346">
        <v>0.11069375686463857</v>
      </c>
      <c r="J3" s="346">
        <v>0.65645751671606767</v>
      </c>
      <c r="K3" s="346">
        <v>2.2268974605373821E-2</v>
      </c>
      <c r="L3" s="346">
        <v>0.47755202107676059</v>
      </c>
      <c r="M3" s="346">
        <v>0.13211112494788652</v>
      </c>
      <c r="N3" s="346">
        <v>0.51939583077502882</v>
      </c>
      <c r="O3" s="346">
        <v>0.50769511797325229</v>
      </c>
      <c r="P3" s="346">
        <v>4.1804573708671133E-2</v>
      </c>
      <c r="Q3" s="346">
        <v>0.32623220343246473</v>
      </c>
      <c r="R3" s="346">
        <v>0.90519238913386868</v>
      </c>
      <c r="S3" s="346">
        <v>9.427762305375767E-2</v>
      </c>
      <c r="T3" s="168">
        <v>0.17001578040623685</v>
      </c>
    </row>
    <row r="4" spans="1:21">
      <c r="A4" s="176">
        <v>2007</v>
      </c>
      <c r="B4">
        <v>0.53017663118001246</v>
      </c>
      <c r="C4">
        <v>0.11428646585039497</v>
      </c>
      <c r="D4" s="346">
        <v>0.54338323751357942</v>
      </c>
      <c r="E4" s="346">
        <v>0.69975168515726738</v>
      </c>
      <c r="F4" s="346">
        <v>0.53250479986454902</v>
      </c>
      <c r="G4" s="346">
        <v>0.47143381577895271</v>
      </c>
      <c r="H4" s="346">
        <v>0.46587106313100735</v>
      </c>
      <c r="I4" s="346">
        <v>0.27629349861000269</v>
      </c>
      <c r="J4" s="346">
        <v>0.39048914795225664</v>
      </c>
      <c r="K4" s="346">
        <v>7.0389311080902503E-2</v>
      </c>
      <c r="L4" s="346">
        <v>0.53522726944390187</v>
      </c>
      <c r="M4" s="346">
        <v>3.6039900041401209E-2</v>
      </c>
      <c r="N4" s="346">
        <v>0.45244189543010926</v>
      </c>
      <c r="O4" s="346">
        <v>0.21903084956544253</v>
      </c>
      <c r="P4" s="346">
        <v>5.8549314244168711E-2</v>
      </c>
      <c r="Q4" s="346">
        <v>0.18154327017951077</v>
      </c>
      <c r="R4" s="346">
        <v>6.9193264947945032E-2</v>
      </c>
      <c r="S4" s="346">
        <v>0.10268912769996537</v>
      </c>
      <c r="T4" s="168">
        <v>6.2746183453704099E-2</v>
      </c>
    </row>
    <row r="5" spans="1:21">
      <c r="A5" s="176">
        <v>2008</v>
      </c>
      <c r="B5">
        <v>0.54856502035038468</v>
      </c>
      <c r="C5">
        <v>0.19106853722991782</v>
      </c>
      <c r="D5" s="346">
        <v>0.39447847909991013</v>
      </c>
      <c r="E5" s="346">
        <v>0.64628924424094658</v>
      </c>
      <c r="F5" s="346">
        <v>0.90904027585433178</v>
      </c>
      <c r="G5" s="346">
        <v>0.730139304053674</v>
      </c>
      <c r="H5" s="346">
        <v>0.69482622838252894</v>
      </c>
      <c r="I5" s="346">
        <v>4.0449104417042199E-2</v>
      </c>
      <c r="J5" s="346">
        <v>0.67022712325141653</v>
      </c>
      <c r="K5" s="346">
        <v>0.13623235431063135</v>
      </c>
      <c r="L5" s="346">
        <v>0.51001812490554899</v>
      </c>
      <c r="M5" s="347">
        <v>-2.0175743769588403E-2</v>
      </c>
      <c r="N5" s="346">
        <v>1.1833891845719164</v>
      </c>
      <c r="O5" s="346">
        <v>0.18999249582640898</v>
      </c>
      <c r="P5" s="347">
        <v>-6.0106914698294649E-2</v>
      </c>
      <c r="Q5" s="346">
        <v>0.79392857408921991</v>
      </c>
      <c r="R5" s="346">
        <v>0.43021842801239774</v>
      </c>
      <c r="S5" s="346">
        <v>0.19510838227123445</v>
      </c>
      <c r="T5" s="168">
        <v>0.39363616436680243</v>
      </c>
    </row>
    <row r="6" spans="1:21">
      <c r="A6" s="176">
        <v>2009</v>
      </c>
      <c r="B6" s="352">
        <v>-0.01</v>
      </c>
      <c r="C6">
        <v>0.11051526919165489</v>
      </c>
      <c r="D6" s="346">
        <v>0.5219006235341338</v>
      </c>
      <c r="E6" s="346">
        <v>0.35157681199583724</v>
      </c>
      <c r="F6" s="346">
        <v>0.48004818051748727</v>
      </c>
      <c r="G6" s="346">
        <v>1.4367297777000985</v>
      </c>
      <c r="H6" s="346">
        <v>0.87387389692995832</v>
      </c>
      <c r="I6" s="347">
        <v>-0.11274130275606015</v>
      </c>
      <c r="J6" s="346">
        <v>0.44723064214431441</v>
      </c>
      <c r="K6" s="346">
        <v>0.11232859237032533</v>
      </c>
      <c r="L6" s="346">
        <v>5.8653722567271895E-2</v>
      </c>
      <c r="M6" s="347">
        <v>-3.5248371307002195E-2</v>
      </c>
      <c r="N6" s="346">
        <v>0.43028382230563655</v>
      </c>
      <c r="O6" s="346">
        <v>0.19868454878359526</v>
      </c>
      <c r="P6" s="347">
        <v>-4.8186756304009946E-2</v>
      </c>
      <c r="Q6" s="346">
        <v>0.13261309200364807</v>
      </c>
      <c r="R6" s="346">
        <v>0.65550791357470228</v>
      </c>
      <c r="S6" s="346">
        <v>0.24893030539620895</v>
      </c>
      <c r="T6" s="168">
        <v>0.27657420880792172</v>
      </c>
    </row>
    <row r="7" spans="1:21">
      <c r="A7" s="176">
        <v>2010</v>
      </c>
      <c r="B7">
        <v>0.10775268445210294</v>
      </c>
      <c r="C7">
        <v>0.14443449408420395</v>
      </c>
      <c r="D7" s="346">
        <v>0.50166829913969713</v>
      </c>
      <c r="E7" s="346">
        <v>0.80922950060655108</v>
      </c>
      <c r="F7" s="346">
        <v>0.36055751116479912</v>
      </c>
      <c r="G7" s="346">
        <v>1.3785148271832066</v>
      </c>
      <c r="H7" s="346">
        <v>0.38152552321866789</v>
      </c>
      <c r="I7" s="346">
        <v>0.26605708932357414</v>
      </c>
      <c r="J7" s="346">
        <v>0.45999924844749623</v>
      </c>
      <c r="K7" s="346">
        <v>2.2226272124750663E-2</v>
      </c>
      <c r="L7" s="346">
        <v>0.35457447653925156</v>
      </c>
      <c r="M7" s="347">
        <v>-1.4431913204776117E-2</v>
      </c>
      <c r="N7" s="346">
        <v>0.75750810447122074</v>
      </c>
      <c r="O7" s="346">
        <v>0.17546430272244373</v>
      </c>
      <c r="P7" s="347">
        <v>-0.14724725702313729</v>
      </c>
      <c r="Q7" s="346">
        <v>0.24362142195983971</v>
      </c>
      <c r="R7" s="346">
        <v>0.9075626036257004</v>
      </c>
      <c r="S7" s="346">
        <v>0.15898999331891681</v>
      </c>
      <c r="T7" s="168">
        <v>0.360664485510654</v>
      </c>
    </row>
    <row r="8" spans="1:21">
      <c r="A8" s="176">
        <v>2011</v>
      </c>
      <c r="B8">
        <v>0.18650533330241958</v>
      </c>
      <c r="C8">
        <v>0.17781324564009282</v>
      </c>
      <c r="D8" s="346">
        <v>0.42422289078611897</v>
      </c>
      <c r="E8" s="346">
        <v>0.72385338130147159</v>
      </c>
      <c r="F8" s="346">
        <v>0.5089780601640691</v>
      </c>
      <c r="G8" s="346">
        <v>1.5247902482901941</v>
      </c>
      <c r="H8" s="346">
        <v>0.44406375535097509</v>
      </c>
      <c r="I8" s="346">
        <v>0.33989420822922711</v>
      </c>
      <c r="J8" s="346">
        <v>0.47777070805620586</v>
      </c>
      <c r="K8" s="346">
        <v>0.13619175755177484</v>
      </c>
      <c r="L8" s="346">
        <v>0.2947958596430344</v>
      </c>
      <c r="M8" s="346">
        <v>2.997117825403026E-2</v>
      </c>
      <c r="N8" s="346">
        <v>0.6851221511349922</v>
      </c>
      <c r="O8" s="346">
        <v>0.62484520633775165</v>
      </c>
      <c r="P8" s="347">
        <v>-0.14123213976751017</v>
      </c>
      <c r="Q8" s="346">
        <v>0.6601436051945454</v>
      </c>
      <c r="R8" s="346">
        <v>0.4388562047307763</v>
      </c>
      <c r="S8" s="346">
        <v>0.10972212119332052</v>
      </c>
      <c r="T8" s="168">
        <v>0.58401425758882042</v>
      </c>
    </row>
    <row r="9" spans="1:21">
      <c r="A9" s="176">
        <v>2012</v>
      </c>
      <c r="B9">
        <v>0.2088999979539021</v>
      </c>
      <c r="C9">
        <v>0.14619442524385676</v>
      </c>
      <c r="D9" s="346">
        <v>0.71543452208686442</v>
      </c>
      <c r="E9" s="346">
        <v>0.40156738433747219</v>
      </c>
      <c r="F9" s="346">
        <v>0.24934486759563035</v>
      </c>
      <c r="G9" s="346">
        <v>1.6476204174744082</v>
      </c>
      <c r="H9" s="346">
        <v>0.58461221592513402</v>
      </c>
      <c r="I9" s="346">
        <v>0.53637066241896703</v>
      </c>
      <c r="J9" s="346">
        <v>0.51780210104499613</v>
      </c>
      <c r="K9" s="346">
        <v>7.3855985181755124E-2</v>
      </c>
      <c r="L9" s="346">
        <v>9.0455993016493569E-2</v>
      </c>
      <c r="M9" s="347">
        <v>-3.4108701834953688E-2</v>
      </c>
      <c r="N9" s="346">
        <v>1.1080046966816806</v>
      </c>
      <c r="O9" s="346">
        <v>0.33114578435343739</v>
      </c>
      <c r="P9" s="347">
        <v>-9.8715338092686095E-2</v>
      </c>
      <c r="Q9" s="346">
        <v>0.93529772755976837</v>
      </c>
      <c r="R9" s="346">
        <v>0.342863136342626</v>
      </c>
      <c r="S9" s="346">
        <v>0.15105500739001104</v>
      </c>
      <c r="T9" s="168">
        <v>0.55601482986099326</v>
      </c>
    </row>
    <row r="10" spans="1:21">
      <c r="A10" s="176">
        <v>2013</v>
      </c>
      <c r="B10">
        <v>0.2574091223343869</v>
      </c>
      <c r="C10">
        <v>0.1532877171050864</v>
      </c>
      <c r="D10" s="346">
        <v>0.52404435361155333</v>
      </c>
      <c r="E10" s="346">
        <v>0.73251176303366639</v>
      </c>
      <c r="F10" s="346">
        <v>0.44529554541700739</v>
      </c>
      <c r="G10" s="346">
        <v>1.4971671487463205</v>
      </c>
      <c r="H10" s="346">
        <v>0.26142633040101532</v>
      </c>
      <c r="I10" s="346">
        <v>0.69563511424991442</v>
      </c>
      <c r="J10" s="346">
        <v>0.44528312416174909</v>
      </c>
      <c r="K10" s="346">
        <v>0.18028417313511375</v>
      </c>
      <c r="L10" s="346">
        <v>0.17861501604555685</v>
      </c>
      <c r="M10" s="346">
        <v>9.9308940018702635E-3</v>
      </c>
      <c r="N10" s="346">
        <v>0.40013511055681145</v>
      </c>
      <c r="O10" s="346">
        <v>0.19456950984709764</v>
      </c>
      <c r="P10" s="347">
        <v>-0.28098154405649872</v>
      </c>
      <c r="Q10" s="346">
        <v>0.59974026231362887</v>
      </c>
      <c r="R10" s="346">
        <v>0.7836402499250037</v>
      </c>
      <c r="S10" s="346">
        <v>0.16280248222807417</v>
      </c>
      <c r="T10" s="168">
        <v>0.42075505702323379</v>
      </c>
    </row>
    <row r="11" spans="1:21">
      <c r="A11" s="176">
        <v>2014</v>
      </c>
      <c r="B11">
        <v>0.23759898667376905</v>
      </c>
      <c r="C11">
        <v>0.17081570085287578</v>
      </c>
      <c r="D11" s="346">
        <v>0.44456199898979654</v>
      </c>
      <c r="E11" s="346">
        <v>0.95665163179543422</v>
      </c>
      <c r="F11" s="346">
        <v>0.60382590814278359</v>
      </c>
      <c r="G11" s="346">
        <v>0.71712230725153259</v>
      </c>
      <c r="H11" s="346">
        <v>0.51009404278449899</v>
      </c>
      <c r="I11" s="346">
        <v>0.5721542966216413</v>
      </c>
      <c r="J11" s="346">
        <v>0.82941138832293337</v>
      </c>
      <c r="K11" s="346">
        <v>0.11660564245624526</v>
      </c>
      <c r="L11" s="346">
        <v>2.3925530238957885E-2</v>
      </c>
      <c r="M11" s="347">
        <v>-3.3239790703938538E-2</v>
      </c>
      <c r="N11" s="346">
        <v>0.65740397244753823</v>
      </c>
      <c r="O11" s="346">
        <v>0.32261825285933005</v>
      </c>
      <c r="P11" s="347">
        <v>-6.2012708096966233E-2</v>
      </c>
      <c r="Q11" s="346">
        <v>0.27178481082237588</v>
      </c>
      <c r="R11" s="346">
        <v>0.50141815795723232</v>
      </c>
      <c r="S11" s="346">
        <v>0.1065688630966693</v>
      </c>
      <c r="T11" s="168">
        <v>0.56509639975409753</v>
      </c>
      <c r="U11" t="s">
        <v>186</v>
      </c>
    </row>
    <row r="12" spans="1:21">
      <c r="A12" s="176">
        <v>2015</v>
      </c>
      <c r="B12">
        <v>0.30901143159449906</v>
      </c>
      <c r="C12">
        <v>0.27498283043807875</v>
      </c>
      <c r="D12" s="346">
        <v>0.52633687039060217</v>
      </c>
      <c r="E12" s="346">
        <v>1.2856728856169635</v>
      </c>
      <c r="F12" s="346">
        <v>0.64597181545015392</v>
      </c>
      <c r="G12" s="346">
        <v>0.80282535817335754</v>
      </c>
      <c r="H12" s="346">
        <v>0.88234011283064973</v>
      </c>
      <c r="I12" s="346">
        <v>1.0003116913241081</v>
      </c>
      <c r="J12" s="346">
        <v>0.95000002686173124</v>
      </c>
      <c r="K12" s="346">
        <v>0.14672543580041814</v>
      </c>
      <c r="L12" s="346">
        <v>6.3000997104060222E-2</v>
      </c>
      <c r="M12" s="346">
        <v>3.8570723278202913E-3</v>
      </c>
      <c r="N12" s="346">
        <v>0.76987748084752639</v>
      </c>
      <c r="O12" s="346">
        <v>0.16438579687857699</v>
      </c>
      <c r="P12" s="347">
        <v>-0.22938783749210764</v>
      </c>
      <c r="Q12" s="346">
        <v>0.78220006895561878</v>
      </c>
      <c r="R12" s="346">
        <v>0.76243573532895959</v>
      </c>
      <c r="S12" s="346">
        <v>0.17925098599165171</v>
      </c>
      <c r="T12" s="168">
        <v>0.47434245516303608</v>
      </c>
    </row>
    <row r="13" spans="1:21">
      <c r="A13" s="176">
        <v>2016</v>
      </c>
      <c r="B13">
        <v>0.23002519420147827</v>
      </c>
      <c r="C13">
        <v>0.24594455292058634</v>
      </c>
      <c r="D13" s="346">
        <v>0.13817059093626521</v>
      </c>
      <c r="E13" s="346">
        <v>0.2873947835278064</v>
      </c>
      <c r="F13" s="346">
        <v>0.40309975939292952</v>
      </c>
      <c r="G13" s="346">
        <v>1.6515167211550739</v>
      </c>
      <c r="H13" s="346">
        <v>0.20502044974617339</v>
      </c>
      <c r="I13" s="346">
        <v>0.75012225262259891</v>
      </c>
      <c r="J13" s="346">
        <v>0.89634831077113986</v>
      </c>
      <c r="K13" s="346">
        <v>6.948856523922653E-2</v>
      </c>
      <c r="L13" s="346">
        <v>0.31316711912744921</v>
      </c>
      <c r="M13" s="347">
        <v>-8.5244475086406452E-2</v>
      </c>
      <c r="N13" s="346">
        <v>1.278464570862816</v>
      </c>
      <c r="O13" s="346">
        <v>0.25700487854032755</v>
      </c>
      <c r="P13" s="347">
        <v>-0.25046256753350093</v>
      </c>
      <c r="Q13" s="346">
        <v>0.75915333576535782</v>
      </c>
      <c r="R13" s="346">
        <v>0.75830276102582861</v>
      </c>
      <c r="S13" s="346">
        <v>0.19726080732456625</v>
      </c>
      <c r="T13" s="168">
        <v>0.43646072840368949</v>
      </c>
    </row>
    <row r="14" spans="1:21">
      <c r="A14" s="176">
        <v>2017</v>
      </c>
      <c r="B14">
        <v>0.13028019240264771</v>
      </c>
      <c r="C14">
        <v>0.2512018129149165</v>
      </c>
      <c r="D14" s="346">
        <v>0.17724572035381755</v>
      </c>
      <c r="E14" s="346">
        <v>0.52534506143600612</v>
      </c>
      <c r="F14" s="346">
        <v>0.40826177149090803</v>
      </c>
      <c r="G14" s="346">
        <v>1.8155982362832894</v>
      </c>
      <c r="H14" s="346">
        <v>0.48890577337551405</v>
      </c>
      <c r="I14" s="346">
        <v>0.77834209950585187</v>
      </c>
      <c r="J14" s="346">
        <v>0.56011992974709668</v>
      </c>
      <c r="K14" s="346">
        <v>0.13560811093595232</v>
      </c>
      <c r="L14" s="347">
        <v>-1.9099014282538736E-2</v>
      </c>
      <c r="M14" s="347">
        <v>-6.2966903381762723E-2</v>
      </c>
      <c r="N14" s="346">
        <v>0.14631471267519422</v>
      </c>
      <c r="O14" s="346">
        <v>0.1508111542279939</v>
      </c>
      <c r="P14" s="347">
        <v>-9.5241307528019972E-2</v>
      </c>
      <c r="Q14" s="346">
        <v>0.51219162429050735</v>
      </c>
      <c r="R14" s="355">
        <v>0.2711726761685217</v>
      </c>
      <c r="S14" s="346">
        <v>0.25474909885501301</v>
      </c>
      <c r="T14" s="168">
        <v>0.54487098305145454</v>
      </c>
    </row>
    <row r="15" spans="1:21">
      <c r="A15" s="176">
        <v>2018</v>
      </c>
      <c r="B15">
        <v>0.15511820017675695</v>
      </c>
      <c r="C15">
        <v>0.19439123364981958</v>
      </c>
      <c r="D15" s="346">
        <v>0.26465036665594321</v>
      </c>
      <c r="E15" s="346">
        <v>0.66772612182131619</v>
      </c>
      <c r="F15" s="346">
        <v>0.54197349272349205</v>
      </c>
      <c r="G15" s="346">
        <v>0.98007424026998535</v>
      </c>
      <c r="H15" s="346">
        <v>0.2756471765817658</v>
      </c>
      <c r="I15" s="346">
        <v>0.6651149176467881</v>
      </c>
      <c r="J15" s="346">
        <v>0.55517085923108322</v>
      </c>
      <c r="K15" s="346">
        <v>0.1606191504679626</v>
      </c>
      <c r="L15" s="346">
        <v>0.13361302544743719</v>
      </c>
      <c r="M15" s="347">
        <v>-0.10177551422381045</v>
      </c>
      <c r="N15" s="346">
        <v>0.62769657914040689</v>
      </c>
      <c r="O15" s="346">
        <v>0.21255729076248789</v>
      </c>
      <c r="P15" s="346">
        <v>8.6821340652394455E-2</v>
      </c>
      <c r="Q15" s="346">
        <v>8.3308108355806432E-2</v>
      </c>
      <c r="R15" s="346">
        <v>2.1394156318947043E-2</v>
      </c>
      <c r="S15" s="346">
        <v>1.0724400408625952E-3</v>
      </c>
      <c r="T15" s="168">
        <v>0.48102368173686283</v>
      </c>
    </row>
    <row r="16" spans="1:21">
      <c r="A16" s="176">
        <v>2019</v>
      </c>
      <c r="B16">
        <v>0.14073040881284204</v>
      </c>
      <c r="C16">
        <v>0.12555450441249252</v>
      </c>
      <c r="D16" s="346">
        <v>0.65111064532723195</v>
      </c>
      <c r="E16" s="346">
        <v>1.0372001490878977</v>
      </c>
      <c r="F16" s="346">
        <v>0.52430909026030204</v>
      </c>
      <c r="G16" s="346">
        <v>1.0734005685952166</v>
      </c>
      <c r="H16" s="346">
        <v>9.3102843151124354E-2</v>
      </c>
      <c r="I16" s="346">
        <v>0.4432650491236878</v>
      </c>
      <c r="J16" s="346">
        <v>0.27708791655722143</v>
      </c>
      <c r="K16" s="346">
        <v>0.11964825570455499</v>
      </c>
      <c r="L16" s="346">
        <v>7.778065100989337E-2</v>
      </c>
      <c r="M16" s="347">
        <v>-8.9393578066234755E-2</v>
      </c>
      <c r="N16" s="346">
        <v>0.65375985338862586</v>
      </c>
      <c r="O16" s="347">
        <v>-1.964389207946618E-2</v>
      </c>
      <c r="P16" s="346">
        <v>2.6029524405962675E-2</v>
      </c>
      <c r="Q16" s="346">
        <v>0.30390118865520804</v>
      </c>
      <c r="R16" s="346">
        <v>0.48841947034286171</v>
      </c>
      <c r="S16" s="346">
        <v>4.2463566048018195E-2</v>
      </c>
      <c r="T16" s="168">
        <v>0.40059300455251134</v>
      </c>
    </row>
    <row r="17" spans="1:20">
      <c r="A17" s="177">
        <v>2020</v>
      </c>
      <c r="B17" s="150">
        <v>0.74186078758330443</v>
      </c>
      <c r="C17" s="150">
        <v>0.62750550007463513</v>
      </c>
      <c r="D17" s="179">
        <v>2.0228750869269776</v>
      </c>
      <c r="E17" s="179">
        <v>1.9663790026202201</v>
      </c>
      <c r="F17" s="179">
        <v>1.2579142361997218</v>
      </c>
      <c r="G17" s="179">
        <v>1.6120011952499882</v>
      </c>
      <c r="H17" s="179" t="s">
        <v>163</v>
      </c>
      <c r="I17" s="179">
        <v>1.0547021954040985</v>
      </c>
      <c r="J17" s="179">
        <v>1.6265882102279621</v>
      </c>
      <c r="K17" s="179">
        <v>0.30934497599632332</v>
      </c>
      <c r="L17" s="179">
        <v>0.30176320922713495</v>
      </c>
      <c r="M17" s="170">
        <v>-1.7807808856201795E-2</v>
      </c>
      <c r="N17" s="179">
        <v>1.0595059433463525</v>
      </c>
      <c r="O17" s="179">
        <v>0.2412172316527525</v>
      </c>
      <c r="P17" s="170">
        <v>-1.2824259378825189E-2</v>
      </c>
      <c r="Q17" s="179">
        <v>0.65030072603686373</v>
      </c>
      <c r="R17" s="179">
        <v>0.69400530271551053</v>
      </c>
      <c r="S17" s="179">
        <v>1.5122205810948235E-2</v>
      </c>
      <c r="T17" s="169">
        <v>1.3562814250397104</v>
      </c>
    </row>
    <row r="18" spans="1:20" ht="17" thickBot="1">
      <c r="A18" s="178" t="s">
        <v>187</v>
      </c>
      <c r="B18" s="82">
        <f>0.00264268807424019*100</f>
        <v>0.26426880742401904</v>
      </c>
      <c r="C18" s="351">
        <v>0.20715705953894764</v>
      </c>
      <c r="D18" s="82">
        <v>0.55230079617926942</v>
      </c>
      <c r="E18" s="82">
        <v>0.82368252258651198</v>
      </c>
      <c r="F18" s="82">
        <v>0.57296880695078134</v>
      </c>
      <c r="G18" s="82">
        <v>1.1910666943662369</v>
      </c>
      <c r="H18" s="82">
        <v>0.45183063150690767</v>
      </c>
      <c r="I18" s="82">
        <v>0.49444430890707203</v>
      </c>
      <c r="J18" s="82">
        <v>0.65066575023291129</v>
      </c>
      <c r="K18" s="82">
        <v>0.12078783713075401</v>
      </c>
      <c r="L18" s="82">
        <v>0.22626960007401431</v>
      </c>
      <c r="M18" s="171">
        <v>-1.8832175390777771E-2</v>
      </c>
      <c r="N18" s="82">
        <v>0.71528692724239029</v>
      </c>
      <c r="O18" s="82">
        <v>0.25135856855009542</v>
      </c>
      <c r="P18" s="171">
        <v>-8.087959179735732E-2</v>
      </c>
      <c r="Q18" s="82">
        <v>0.48239733464095758</v>
      </c>
      <c r="R18" s="82">
        <v>0.53534549667672549</v>
      </c>
      <c r="S18" s="82">
        <v>0.13467086731461456</v>
      </c>
      <c r="T18" s="348">
        <v>0.47220597631464861</v>
      </c>
    </row>
    <row r="21" spans="1:20">
      <c r="B21">
        <v>100</v>
      </c>
      <c r="C21" s="350"/>
    </row>
  </sheetData>
  <mergeCells count="1">
    <mergeCell ref="B1:T1"/>
  </mergeCells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D747-AC04-4048-A8AD-9B433674CDFE}">
  <sheetPr>
    <tabColor rgb="FF0070C0"/>
  </sheetPr>
  <dimension ref="A1:J46"/>
  <sheetViews>
    <sheetView topLeftCell="A31" zoomScale="86" workbookViewId="0"/>
  </sheetViews>
  <sheetFormatPr baseColWidth="10" defaultRowHeight="16"/>
  <cols>
    <col min="3" max="3" width="10.83203125" customWidth="1"/>
    <col min="5" max="5" width="13.5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>
        <v>1980</v>
      </c>
      <c r="B2">
        <v>136.06700000000001</v>
      </c>
      <c r="C2">
        <v>2857.3085000000001</v>
      </c>
      <c r="D2">
        <f>B2/C2</f>
        <v>4.7620689190544178E-2</v>
      </c>
      <c r="E2">
        <v>20327.5</v>
      </c>
      <c r="F2">
        <v>247269.6</v>
      </c>
      <c r="G2">
        <f>E2/F2</f>
        <v>8.220784115799111E-2</v>
      </c>
    </row>
    <row r="3" spans="1:10">
      <c r="A3">
        <f>A2+1</f>
        <v>1981</v>
      </c>
      <c r="B3">
        <v>144.441</v>
      </c>
      <c r="C3">
        <v>3207.0412999999999</v>
      </c>
      <c r="D3">
        <f t="shared" ref="D3:D42" si="0">B3/C3</f>
        <v>4.5038709043129566E-2</v>
      </c>
      <c r="E3">
        <v>21258.1</v>
      </c>
      <c r="F3">
        <v>265707.2</v>
      </c>
      <c r="G3">
        <f>E3/F3</f>
        <v>8.0005735636821271E-2</v>
      </c>
    </row>
    <row r="4" spans="1:10">
      <c r="A4">
        <f t="shared" ref="A4:A42" si="1">A3+1</f>
        <v>1982</v>
      </c>
      <c r="B4">
        <v>155.506</v>
      </c>
      <c r="C4">
        <v>3343.7892999999999</v>
      </c>
      <c r="D4">
        <f t="shared" si="0"/>
        <v>4.6505920693029314E-2</v>
      </c>
      <c r="E4">
        <v>22580.6</v>
      </c>
      <c r="F4">
        <v>279383.40000000002</v>
      </c>
      <c r="G4">
        <f t="shared" ref="G4:G42" si="2">E4/F4</f>
        <v>8.0822983756372049E-2</v>
      </c>
    </row>
    <row r="5" spans="1:10">
      <c r="A5">
        <f t="shared" si="1"/>
        <v>1983</v>
      </c>
      <c r="B5">
        <v>170.19499999999999</v>
      </c>
      <c r="C5">
        <v>3634.0365000000002</v>
      </c>
      <c r="D5">
        <f t="shared" si="0"/>
        <v>4.683359674565734E-2</v>
      </c>
      <c r="E5">
        <v>23772.7</v>
      </c>
      <c r="F5">
        <v>290754.8</v>
      </c>
      <c r="G5">
        <f t="shared" si="2"/>
        <v>8.1762020781772138E-2</v>
      </c>
    </row>
    <row r="6" spans="1:10">
      <c r="A6">
        <f t="shared" si="1"/>
        <v>1984</v>
      </c>
      <c r="B6">
        <v>181.191</v>
      </c>
      <c r="C6">
        <v>4037.614</v>
      </c>
      <c r="D6">
        <f t="shared" si="0"/>
        <v>4.4875760783472614E-2</v>
      </c>
      <c r="E6">
        <v>25874.6</v>
      </c>
      <c r="F6">
        <v>308345.40000000002</v>
      </c>
      <c r="G6">
        <f t="shared" si="2"/>
        <v>8.3914337622678969E-2</v>
      </c>
    </row>
    <row r="7" spans="1:10">
      <c r="A7">
        <f t="shared" si="1"/>
        <v>1985</v>
      </c>
      <c r="B7">
        <v>194.75399999999999</v>
      </c>
      <c r="C7">
        <v>4338.9804999999997</v>
      </c>
      <c r="D7">
        <f t="shared" si="0"/>
        <v>4.4884737324816279E-2</v>
      </c>
      <c r="E7">
        <v>27051.599999999999</v>
      </c>
      <c r="F7">
        <v>331142.7</v>
      </c>
      <c r="G7">
        <f t="shared" si="2"/>
        <v>8.1691669482673174E-2</v>
      </c>
    </row>
    <row r="8" spans="1:10">
      <c r="A8">
        <f t="shared" si="1"/>
        <v>1986</v>
      </c>
      <c r="B8">
        <v>208.98099999999999</v>
      </c>
      <c r="C8">
        <v>4579.6324999999997</v>
      </c>
      <c r="D8">
        <f t="shared" si="0"/>
        <v>4.5632700877199207E-2</v>
      </c>
      <c r="E8">
        <v>29549.200000000001</v>
      </c>
      <c r="F8">
        <v>347222</v>
      </c>
      <c r="G8">
        <f t="shared" si="2"/>
        <v>8.5101750465120293E-2</v>
      </c>
    </row>
    <row r="9" spans="1:10">
      <c r="A9">
        <f t="shared" si="1"/>
        <v>1987</v>
      </c>
      <c r="B9">
        <v>226.904</v>
      </c>
      <c r="C9">
        <v>4855.2163</v>
      </c>
      <c r="D9">
        <f t="shared" si="0"/>
        <v>4.6734066204218334E-2</v>
      </c>
      <c r="E9">
        <v>31926.7</v>
      </c>
      <c r="F9">
        <v>360911.4</v>
      </c>
      <c r="G9">
        <f t="shared" si="2"/>
        <v>8.8461323194556893E-2</v>
      </c>
    </row>
    <row r="10" spans="1:10">
      <c r="A10">
        <f t="shared" si="1"/>
        <v>1988</v>
      </c>
      <c r="B10">
        <v>244.18799999999999</v>
      </c>
      <c r="C10">
        <v>5236.4380000000001</v>
      </c>
      <c r="D10">
        <f t="shared" si="0"/>
        <v>4.6632462754261576E-2</v>
      </c>
      <c r="E10">
        <v>35179.800000000003</v>
      </c>
      <c r="F10">
        <v>387906</v>
      </c>
      <c r="G10">
        <f t="shared" si="2"/>
        <v>9.0691559295293198E-2</v>
      </c>
    </row>
    <row r="11" spans="1:10">
      <c r="A11">
        <f t="shared" si="1"/>
        <v>1989</v>
      </c>
      <c r="B11">
        <v>256.245</v>
      </c>
      <c r="C11">
        <v>5641.5794999999998</v>
      </c>
      <c r="D11">
        <f t="shared" si="0"/>
        <v>4.5420790400986108E-2</v>
      </c>
      <c r="E11">
        <v>40449.1</v>
      </c>
      <c r="F11">
        <v>417945.4</v>
      </c>
      <c r="G11">
        <f t="shared" si="2"/>
        <v>9.6780823523838266E-2</v>
      </c>
    </row>
    <row r="12" spans="1:10">
      <c r="A12">
        <f t="shared" si="1"/>
        <v>1990</v>
      </c>
      <c r="B12">
        <v>282.10500000000002</v>
      </c>
      <c r="C12">
        <v>5963.1445000000003</v>
      </c>
      <c r="D12">
        <f t="shared" si="0"/>
        <v>4.7308093909178284E-2</v>
      </c>
      <c r="E12">
        <v>43017.2</v>
      </c>
      <c r="F12">
        <v>450225.3</v>
      </c>
      <c r="G12">
        <f t="shared" si="2"/>
        <v>9.5545941109928742E-2</v>
      </c>
    </row>
    <row r="13" spans="1:10">
      <c r="A13">
        <f t="shared" si="1"/>
        <v>1991</v>
      </c>
      <c r="B13">
        <v>303.69600000000003</v>
      </c>
      <c r="C13">
        <v>6158.1292999999996</v>
      </c>
      <c r="D13">
        <f t="shared" si="0"/>
        <v>4.9316275317570879E-2</v>
      </c>
      <c r="E13">
        <v>43318.3</v>
      </c>
      <c r="F13">
        <v>478791.6</v>
      </c>
      <c r="G13">
        <f t="shared" si="2"/>
        <v>9.047422720031012E-2</v>
      </c>
    </row>
    <row r="14" spans="1:10">
      <c r="A14">
        <f t="shared" si="1"/>
        <v>1992</v>
      </c>
      <c r="B14">
        <v>329.93</v>
      </c>
      <c r="C14">
        <v>6520.3272999999999</v>
      </c>
      <c r="D14">
        <f t="shared" si="0"/>
        <v>5.0600220636163463E-2</v>
      </c>
      <c r="E14">
        <v>42511</v>
      </c>
      <c r="F14">
        <v>491301.9</v>
      </c>
      <c r="G14">
        <f t="shared" si="2"/>
        <v>8.6527245264062677E-2</v>
      </c>
    </row>
    <row r="15" spans="1:10">
      <c r="A15">
        <f t="shared" si="1"/>
        <v>1993</v>
      </c>
      <c r="B15">
        <v>361.76900000000001</v>
      </c>
      <c r="C15">
        <v>6858.5585000000001</v>
      </c>
      <c r="D15">
        <f t="shared" si="0"/>
        <v>5.2747089639900283E-2</v>
      </c>
      <c r="E15">
        <v>45279.3</v>
      </c>
      <c r="F15">
        <v>494651.6</v>
      </c>
      <c r="G15">
        <f t="shared" si="2"/>
        <v>9.1537761123182473E-2</v>
      </c>
    </row>
    <row r="16" spans="1:10">
      <c r="A16">
        <f t="shared" si="1"/>
        <v>1994</v>
      </c>
      <c r="B16">
        <v>398.322</v>
      </c>
      <c r="C16">
        <v>7287.2365</v>
      </c>
      <c r="D16">
        <f t="shared" si="0"/>
        <v>5.4660226822609639E-2</v>
      </c>
      <c r="E16">
        <v>46625.5</v>
      </c>
      <c r="F16">
        <v>510916.1</v>
      </c>
      <c r="G16">
        <f t="shared" si="2"/>
        <v>9.1258623480450121E-2</v>
      </c>
    </row>
    <row r="17" spans="1:10">
      <c r="A17">
        <f t="shared" si="1"/>
        <v>1995</v>
      </c>
      <c r="B17">
        <v>418.81400000000002</v>
      </c>
      <c r="C17">
        <v>7639.7492999999995</v>
      </c>
      <c r="D17">
        <f t="shared" si="0"/>
        <v>5.4820385271019303E-2</v>
      </c>
      <c r="E17">
        <v>50060</v>
      </c>
      <c r="F17">
        <v>521613.7</v>
      </c>
      <c r="G17">
        <f t="shared" si="2"/>
        <v>9.5971405659015477E-2</v>
      </c>
    </row>
    <row r="18" spans="1:10">
      <c r="A18">
        <f t="shared" si="1"/>
        <v>1996</v>
      </c>
      <c r="B18">
        <v>443.041</v>
      </c>
      <c r="C18">
        <v>8073.1217999999999</v>
      </c>
      <c r="D18">
        <f t="shared" si="0"/>
        <v>5.4878522952546062E-2</v>
      </c>
      <c r="E18">
        <v>54588.7</v>
      </c>
      <c r="F18">
        <v>535562</v>
      </c>
      <c r="G18">
        <f t="shared" si="2"/>
        <v>0.10192788136574289</v>
      </c>
    </row>
    <row r="19" spans="1:10">
      <c r="A19">
        <f t="shared" si="1"/>
        <v>1997</v>
      </c>
      <c r="B19">
        <v>475.1</v>
      </c>
      <c r="C19">
        <v>8577.5524999999998</v>
      </c>
      <c r="D19">
        <f t="shared" si="0"/>
        <v>5.5388760371912621E-2</v>
      </c>
      <c r="E19">
        <v>58715.4</v>
      </c>
      <c r="F19">
        <v>543545.30000000005</v>
      </c>
      <c r="G19">
        <f t="shared" si="2"/>
        <v>0.10802301114552917</v>
      </c>
    </row>
    <row r="20" spans="1:10">
      <c r="A20">
        <f t="shared" si="1"/>
        <v>1998</v>
      </c>
      <c r="B20">
        <v>509.94900000000001</v>
      </c>
      <c r="C20">
        <v>9062.8168000000005</v>
      </c>
      <c r="D20">
        <f t="shared" si="0"/>
        <v>5.6268267499349649E-2</v>
      </c>
      <c r="E20">
        <v>59986.400000000001</v>
      </c>
      <c r="F20">
        <v>536497.30000000005</v>
      </c>
      <c r="G20">
        <f t="shared" si="2"/>
        <v>0.1118111871206062</v>
      </c>
    </row>
    <row r="21" spans="1:10">
      <c r="A21">
        <f t="shared" si="1"/>
        <v>1999</v>
      </c>
      <c r="B21">
        <v>595.97</v>
      </c>
      <c r="C21">
        <v>9630.6625000000004</v>
      </c>
      <c r="D21">
        <f t="shared" si="0"/>
        <v>6.1882554808664517E-2</v>
      </c>
      <c r="E21">
        <v>69592</v>
      </c>
      <c r="F21">
        <v>528069.80000000005</v>
      </c>
      <c r="G21">
        <f t="shared" si="2"/>
        <v>0.13178560864491776</v>
      </c>
    </row>
    <row r="22" spans="1:10">
      <c r="A22">
        <f t="shared" si="1"/>
        <v>2000</v>
      </c>
      <c r="B22">
        <v>583.11800000000005</v>
      </c>
      <c r="C22">
        <v>10252.3465</v>
      </c>
      <c r="D22">
        <f t="shared" si="0"/>
        <v>5.6876540409554054E-2</v>
      </c>
      <c r="E22">
        <v>67619.7</v>
      </c>
      <c r="F22">
        <v>535417.69999999995</v>
      </c>
      <c r="G22">
        <f t="shared" si="2"/>
        <v>0.12629335937157102</v>
      </c>
    </row>
    <row r="23" spans="1:10">
      <c r="A23">
        <f t="shared" si="1"/>
        <v>2001</v>
      </c>
      <c r="B23">
        <v>630.27599999999995</v>
      </c>
      <c r="C23">
        <v>10581.822300000002</v>
      </c>
      <c r="D23">
        <f t="shared" si="0"/>
        <v>5.9562141768341723E-2</v>
      </c>
      <c r="E23">
        <v>73298</v>
      </c>
      <c r="F23">
        <v>531653.9</v>
      </c>
      <c r="G23">
        <f t="shared" si="2"/>
        <v>0.13786788736055541</v>
      </c>
    </row>
    <row r="24" spans="1:10">
      <c r="A24">
        <f t="shared" si="1"/>
        <v>2002</v>
      </c>
      <c r="B24">
        <v>676.47199999999998</v>
      </c>
      <c r="C24">
        <v>10936.418300000001</v>
      </c>
      <c r="D24">
        <f t="shared" si="0"/>
        <v>6.1854985923499278E-2</v>
      </c>
      <c r="E24">
        <v>79838.3</v>
      </c>
      <c r="F24">
        <v>524478.69999999995</v>
      </c>
      <c r="G24">
        <f t="shared" si="2"/>
        <v>0.15222410366712702</v>
      </c>
      <c r="H24">
        <v>358.53483899999998</v>
      </c>
      <c r="I24">
        <v>7600.61</v>
      </c>
      <c r="J24">
        <v>4.7171850548837525E-2</v>
      </c>
    </row>
    <row r="25" spans="1:10">
      <c r="A25">
        <f t="shared" si="1"/>
        <v>2003</v>
      </c>
      <c r="B25">
        <v>716.19100000000003</v>
      </c>
      <c r="C25">
        <v>11458.245800000001</v>
      </c>
      <c r="D25">
        <f t="shared" si="0"/>
        <v>6.2504419306487563E-2</v>
      </c>
      <c r="E25">
        <v>81332.2</v>
      </c>
      <c r="F25">
        <v>523968.6</v>
      </c>
      <c r="G25">
        <f t="shared" si="2"/>
        <v>0.15522342369370989</v>
      </c>
      <c r="H25">
        <v>436.13069200000001</v>
      </c>
      <c r="I25">
        <v>7821.94</v>
      </c>
      <c r="J25">
        <v>5.5757355847782013E-2</v>
      </c>
    </row>
    <row r="26" spans="1:10">
      <c r="A26">
        <f t="shared" si="1"/>
        <v>2004</v>
      </c>
      <c r="B26">
        <v>753.39499999999998</v>
      </c>
      <c r="C26">
        <v>12213.730300000001</v>
      </c>
      <c r="D26">
        <f t="shared" si="0"/>
        <v>6.1684266927033743E-2</v>
      </c>
      <c r="E26">
        <v>82448.3</v>
      </c>
      <c r="F26">
        <v>529400.80000000005</v>
      </c>
      <c r="G26">
        <f t="shared" si="2"/>
        <v>0.15573890330350842</v>
      </c>
      <c r="H26">
        <v>501.25915099999997</v>
      </c>
      <c r="I26">
        <v>8156.13</v>
      </c>
      <c r="J26">
        <v>6.1457964868142118E-2</v>
      </c>
    </row>
    <row r="27" spans="1:10">
      <c r="A27">
        <f t="shared" si="1"/>
        <v>2005</v>
      </c>
      <c r="B27">
        <v>783.33600000000001</v>
      </c>
      <c r="C27">
        <v>13036.637000000001</v>
      </c>
      <c r="D27">
        <f t="shared" si="0"/>
        <v>6.0087275575748562E-2</v>
      </c>
      <c r="E27">
        <v>83772.800000000003</v>
      </c>
      <c r="F27">
        <v>532515.5</v>
      </c>
      <c r="G27">
        <f t="shared" si="2"/>
        <v>0.15731523307772263</v>
      </c>
      <c r="H27">
        <v>565.21727599999997</v>
      </c>
      <c r="I27">
        <v>8448.09</v>
      </c>
      <c r="J27">
        <v>6.6904741308390414E-2</v>
      </c>
    </row>
    <row r="28" spans="1:10">
      <c r="A28">
        <f t="shared" si="1"/>
        <v>2006</v>
      </c>
      <c r="B28">
        <v>809.32600000000002</v>
      </c>
      <c r="C28">
        <v>13814.609</v>
      </c>
      <c r="D28">
        <f t="shared" si="0"/>
        <v>5.8584792374507304E-2</v>
      </c>
      <c r="E28">
        <v>84365.2</v>
      </c>
      <c r="F28">
        <v>535170.19999999995</v>
      </c>
      <c r="G28">
        <f t="shared" si="2"/>
        <v>0.15764181189460849</v>
      </c>
      <c r="H28">
        <v>628.24209499999995</v>
      </c>
      <c r="I28">
        <v>8897.76</v>
      </c>
      <c r="J28">
        <v>7.0606770130909338E-2</v>
      </c>
    </row>
    <row r="29" spans="1:10">
      <c r="A29">
        <f t="shared" si="1"/>
        <v>2007</v>
      </c>
      <c r="B29">
        <v>820.29399999999998</v>
      </c>
      <c r="C29">
        <v>14451.859</v>
      </c>
      <c r="D29">
        <f t="shared" si="0"/>
        <v>5.676044860387857E-2</v>
      </c>
      <c r="E29">
        <v>85855.1</v>
      </c>
      <c r="F29">
        <v>539281.6</v>
      </c>
      <c r="G29">
        <f t="shared" si="2"/>
        <v>0.15920272451350095</v>
      </c>
      <c r="H29">
        <v>676.62127499999997</v>
      </c>
      <c r="I29">
        <v>9390.89</v>
      </c>
      <c r="J29">
        <v>7.2050814672517727E-2</v>
      </c>
    </row>
    <row r="30" spans="1:10">
      <c r="A30">
        <f t="shared" si="1"/>
        <v>2008</v>
      </c>
      <c r="B30">
        <v>877.88300000000004</v>
      </c>
      <c r="C30">
        <v>14712.844999999999</v>
      </c>
      <c r="D30">
        <f t="shared" si="0"/>
        <v>5.9667793686401245E-2</v>
      </c>
      <c r="E30">
        <v>86068.7</v>
      </c>
      <c r="F30">
        <v>527823.80000000005</v>
      </c>
      <c r="G30">
        <f t="shared" si="2"/>
        <v>0.16306331772079999</v>
      </c>
      <c r="H30">
        <v>762.77483199999995</v>
      </c>
      <c r="I30">
        <v>9625.3700000000008</v>
      </c>
      <c r="J30">
        <v>7.9246286844038186E-2</v>
      </c>
    </row>
    <row r="31" spans="1:10">
      <c r="A31">
        <f t="shared" si="1"/>
        <v>2009</v>
      </c>
      <c r="B31">
        <v>924.31500000000005</v>
      </c>
      <c r="C31">
        <v>14448.932500000001</v>
      </c>
      <c r="D31">
        <f t="shared" si="0"/>
        <v>6.3971161883412495E-2</v>
      </c>
      <c r="E31">
        <v>85510.6</v>
      </c>
      <c r="F31">
        <v>494938.4</v>
      </c>
      <c r="G31">
        <f t="shared" si="2"/>
        <v>0.17277018715864439</v>
      </c>
      <c r="H31">
        <v>806.41152799999998</v>
      </c>
      <c r="I31">
        <v>9281.76</v>
      </c>
      <c r="J31">
        <v>8.6881316474461734E-2</v>
      </c>
    </row>
    <row r="32" spans="1:10">
      <c r="A32">
        <f t="shared" si="1"/>
        <v>2010</v>
      </c>
      <c r="B32">
        <v>979.39</v>
      </c>
      <c r="C32">
        <v>14992.052</v>
      </c>
      <c r="D32">
        <f t="shared" si="0"/>
        <v>6.5327281415512695E-2</v>
      </c>
      <c r="E32">
        <v>86855.6</v>
      </c>
      <c r="F32">
        <v>505530.6</v>
      </c>
      <c r="G32">
        <f t="shared" si="2"/>
        <v>0.17181076674685966</v>
      </c>
      <c r="H32">
        <v>839.70230600000002</v>
      </c>
      <c r="I32">
        <v>9536.67</v>
      </c>
      <c r="J32">
        <v>8.804984402312338E-2</v>
      </c>
    </row>
    <row r="33" spans="1:10">
      <c r="A33">
        <f t="shared" si="1"/>
        <v>2011</v>
      </c>
      <c r="B33">
        <v>1066.4059999999999</v>
      </c>
      <c r="C33">
        <v>15542.5818</v>
      </c>
      <c r="D33">
        <f t="shared" si="0"/>
        <v>6.8611895611834575E-2</v>
      </c>
      <c r="E33">
        <v>88546.5</v>
      </c>
      <c r="F33">
        <v>497448.9</v>
      </c>
      <c r="G33">
        <f t="shared" si="2"/>
        <v>0.17800119771096085</v>
      </c>
      <c r="H33">
        <v>888.62902099999997</v>
      </c>
      <c r="I33">
        <v>9795.8799999999992</v>
      </c>
      <c r="J33">
        <v>9.0714567859140782E-2</v>
      </c>
    </row>
    <row r="34" spans="1:10">
      <c r="A34">
        <f t="shared" si="1"/>
        <v>2012</v>
      </c>
      <c r="B34">
        <v>1156.6949999999999</v>
      </c>
      <c r="C34">
        <v>16197.007300000001</v>
      </c>
      <c r="D34">
        <f t="shared" si="0"/>
        <v>7.1414118582264263E-2</v>
      </c>
      <c r="E34">
        <v>91230.8</v>
      </c>
      <c r="F34">
        <v>500474.8</v>
      </c>
      <c r="G34">
        <f t="shared" si="2"/>
        <v>0.18228849884150011</v>
      </c>
      <c r="H34">
        <v>912.59302000000002</v>
      </c>
      <c r="I34">
        <v>9833.89</v>
      </c>
      <c r="J34">
        <v>9.2800816360565364E-2</v>
      </c>
    </row>
    <row r="35" spans="1:10">
      <c r="A35">
        <f t="shared" si="1"/>
        <v>2013</v>
      </c>
      <c r="B35">
        <v>1230.2860000000001</v>
      </c>
      <c r="C35">
        <v>16784.8505</v>
      </c>
      <c r="D35">
        <f t="shared" si="0"/>
        <v>7.3297405895870207E-2</v>
      </c>
      <c r="E35">
        <v>94769.600000000006</v>
      </c>
      <c r="F35">
        <v>508700.6</v>
      </c>
      <c r="G35">
        <f t="shared" si="2"/>
        <v>0.18629740165433264</v>
      </c>
      <c r="H35">
        <v>956.18480599999998</v>
      </c>
      <c r="I35">
        <v>9929.1</v>
      </c>
      <c r="J35">
        <v>9.6301256508646293E-2</v>
      </c>
    </row>
    <row r="36" spans="1:10">
      <c r="A36">
        <f t="shared" si="1"/>
        <v>2014</v>
      </c>
      <c r="B36">
        <v>1326.6980000000001</v>
      </c>
      <c r="C36">
        <v>17527.258300000001</v>
      </c>
      <c r="D36">
        <f t="shared" si="0"/>
        <v>7.5693412928136056E-2</v>
      </c>
      <c r="E36">
        <v>97737.9</v>
      </c>
      <c r="F36">
        <v>518811.1</v>
      </c>
      <c r="G36">
        <f t="shared" si="2"/>
        <v>0.1883882206837903</v>
      </c>
      <c r="H36">
        <v>1016.538111</v>
      </c>
      <c r="I36">
        <v>10163.6</v>
      </c>
      <c r="J36">
        <v>0.10001752440080286</v>
      </c>
    </row>
    <row r="37" spans="1:10">
      <c r="A37">
        <f t="shared" si="1"/>
        <v>2015</v>
      </c>
      <c r="B37">
        <v>1415.0440000000001</v>
      </c>
      <c r="C37">
        <v>18238.300999999999</v>
      </c>
      <c r="D37">
        <f t="shared" si="0"/>
        <v>7.7586393601026774E-2</v>
      </c>
      <c r="E37">
        <v>103120</v>
      </c>
      <c r="F37">
        <v>538032.30000000005</v>
      </c>
      <c r="G37">
        <f t="shared" si="2"/>
        <v>0.1916613556472353</v>
      </c>
      <c r="H37">
        <v>1083.4303159999999</v>
      </c>
      <c r="I37">
        <v>10516.4</v>
      </c>
      <c r="J37">
        <v>0.10302292761781598</v>
      </c>
    </row>
    <row r="38" spans="1:10">
      <c r="A38">
        <f t="shared" si="1"/>
        <v>2016</v>
      </c>
      <c r="B38">
        <v>1499.355</v>
      </c>
      <c r="C38">
        <v>18745.075499999999</v>
      </c>
      <c r="D38">
        <f t="shared" si="0"/>
        <v>7.9986607682641778E-2</v>
      </c>
      <c r="E38">
        <v>107203.4</v>
      </c>
      <c r="F38">
        <v>544364.6</v>
      </c>
      <c r="G38">
        <f t="shared" si="2"/>
        <v>0.19693308492139275</v>
      </c>
      <c r="H38">
        <v>1126.2216900000001</v>
      </c>
      <c r="I38">
        <v>10806</v>
      </c>
      <c r="J38">
        <v>0.10422188506385342</v>
      </c>
    </row>
    <row r="39" spans="1:10">
      <c r="A39">
        <f t="shared" si="1"/>
        <v>2017</v>
      </c>
      <c r="B39">
        <v>1604.5440000000001</v>
      </c>
      <c r="C39">
        <v>19542.979500000001</v>
      </c>
      <c r="D39">
        <f t="shared" si="0"/>
        <v>8.2103345602956804E-2</v>
      </c>
      <c r="E39">
        <v>111508.1</v>
      </c>
      <c r="F39">
        <v>553073</v>
      </c>
      <c r="G39">
        <f t="shared" si="2"/>
        <v>0.20161551910868911</v>
      </c>
      <c r="H39">
        <v>1170.7260530000001</v>
      </c>
      <c r="I39">
        <v>11183.8</v>
      </c>
      <c r="J39">
        <v>0.10468052477690948</v>
      </c>
    </row>
    <row r="40" spans="1:10">
      <c r="A40">
        <f t="shared" si="1"/>
        <v>2018</v>
      </c>
      <c r="B40">
        <v>1706.8920000000001</v>
      </c>
      <c r="C40">
        <v>20611.861000000001</v>
      </c>
      <c r="D40">
        <f t="shared" si="0"/>
        <v>8.2811154218437627E-2</v>
      </c>
      <c r="E40">
        <v>115207.5</v>
      </c>
      <c r="F40">
        <v>556189.6</v>
      </c>
      <c r="G40">
        <f t="shared" si="2"/>
        <v>0.2071370985721416</v>
      </c>
      <c r="H40">
        <v>1231.133049</v>
      </c>
      <c r="I40">
        <v>11544</v>
      </c>
      <c r="J40">
        <v>0.10664700701663202</v>
      </c>
    </row>
    <row r="41" spans="1:10">
      <c r="A41">
        <f t="shared" si="1"/>
        <v>2019</v>
      </c>
      <c r="B41">
        <v>1794.26</v>
      </c>
      <c r="C41">
        <v>21433.226300000002</v>
      </c>
      <c r="D41">
        <f t="shared" si="0"/>
        <v>8.3713948375564895E-2</v>
      </c>
      <c r="E41">
        <v>117695.4</v>
      </c>
      <c r="F41">
        <v>561266.9</v>
      </c>
      <c r="G41">
        <f t="shared" si="2"/>
        <v>0.20969595748475456</v>
      </c>
      <c r="H41">
        <v>1292.742471</v>
      </c>
      <c r="I41">
        <v>11935.520699999999</v>
      </c>
      <c r="J41">
        <v>0.10831052146723688</v>
      </c>
    </row>
    <row r="42" spans="1:10">
      <c r="A42">
        <f t="shared" si="1"/>
        <v>2020</v>
      </c>
      <c r="B42">
        <v>2070.5259999999998</v>
      </c>
      <c r="C42">
        <v>20932.7585</v>
      </c>
      <c r="D42">
        <f t="shared" si="0"/>
        <v>9.8913193882210981E-2</v>
      </c>
      <c r="E42">
        <v>123380.9</v>
      </c>
      <c r="F42">
        <v>539071.6</v>
      </c>
      <c r="G42">
        <f t="shared" si="2"/>
        <v>0.22887664644177136</v>
      </c>
      <c r="H42">
        <v>1434.502927</v>
      </c>
      <c r="I42">
        <v>11322.81565</v>
      </c>
      <c r="J42">
        <f>H42/I42</f>
        <v>0.12669136117216567</v>
      </c>
    </row>
    <row r="45" spans="1:10">
      <c r="A45" s="15" t="s">
        <v>39</v>
      </c>
      <c r="B45" s="324" t="s">
        <v>40</v>
      </c>
      <c r="C45" s="325" t="s">
        <v>279</v>
      </c>
      <c r="D45" s="326"/>
      <c r="E45" s="324" t="s">
        <v>41</v>
      </c>
      <c r="F45" s="325" t="s">
        <v>279</v>
      </c>
      <c r="G45" s="326"/>
      <c r="H45" s="324" t="s">
        <v>42</v>
      </c>
      <c r="I45" s="324" t="s">
        <v>42</v>
      </c>
    </row>
    <row r="46" spans="1:10" ht="153">
      <c r="A46" s="17" t="s">
        <v>46</v>
      </c>
      <c r="B46" s="3" t="s">
        <v>370</v>
      </c>
      <c r="C46" s="244" t="s">
        <v>280</v>
      </c>
      <c r="E46" s="4" t="s">
        <v>371</v>
      </c>
      <c r="F46" s="14"/>
      <c r="H46" s="3" t="s">
        <v>370</v>
      </c>
    </row>
  </sheetData>
  <hyperlinks>
    <hyperlink ref="B45" r:id="rId1" location="0" xr:uid="{DD96F335-3593-1149-8BD6-30CE3AD941C1}"/>
    <hyperlink ref="E45" r:id="rId2" xr:uid="{F9918D38-3D79-9A49-8160-1B6271903665}"/>
    <hyperlink ref="H45" r:id="rId3" xr:uid="{E3584752-C8DE-E74F-BEBA-D897ABDAED8B}"/>
    <hyperlink ref="I45" r:id="rId4" xr:uid="{0E0B31CB-C076-4E47-B0D1-ED116AE3596E}"/>
    <hyperlink ref="F45" r:id="rId5" xr:uid="{E563E3D2-D4F6-3147-BF6F-618048748A42}"/>
    <hyperlink ref="C45" r:id="rId6" xr:uid="{251FA8E1-C710-F844-862F-C2277188B829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A74D-307F-FF48-9FA8-34AAE9A1250C}">
  <sheetPr>
    <tabColor rgb="FF0070C0"/>
  </sheetPr>
  <dimension ref="A1:K134"/>
  <sheetViews>
    <sheetView workbookViewId="0"/>
  </sheetViews>
  <sheetFormatPr baseColWidth="10" defaultRowHeight="16"/>
  <cols>
    <col min="1" max="1" width="11" bestFit="1" customWidth="1"/>
    <col min="2" max="2" width="31.33203125" customWidth="1"/>
    <col min="3" max="3" width="19.33203125" bestFit="1" customWidth="1"/>
    <col min="4" max="4" width="18.5" bestFit="1" customWidth="1"/>
    <col min="5" max="5" width="23.83203125" bestFit="1" customWidth="1"/>
    <col min="6" max="6" width="23" bestFit="1" customWidth="1"/>
    <col min="7" max="7" width="17.6640625" bestFit="1" customWidth="1"/>
    <col min="8" max="8" width="23.83203125" customWidth="1"/>
    <col min="9" max="9" width="22.33203125" customWidth="1"/>
  </cols>
  <sheetData>
    <row r="1" spans="1:9">
      <c r="A1" s="15" t="s">
        <v>191</v>
      </c>
    </row>
    <row r="2" spans="1:9" ht="17" thickBot="1"/>
    <row r="3" spans="1:9">
      <c r="A3" s="388" t="s">
        <v>192</v>
      </c>
      <c r="B3" s="389"/>
      <c r="C3" s="389"/>
      <c r="D3" s="389"/>
      <c r="E3" s="389"/>
      <c r="F3" s="389"/>
      <c r="G3" s="389"/>
      <c r="H3" s="389"/>
      <c r="I3" s="390"/>
    </row>
    <row r="4" spans="1:9">
      <c r="A4" s="254"/>
      <c r="B4" s="255" t="s">
        <v>193</v>
      </c>
      <c r="C4" s="256" t="s">
        <v>194</v>
      </c>
      <c r="D4" s="256" t="s">
        <v>195</v>
      </c>
      <c r="E4" s="256" t="s">
        <v>196</v>
      </c>
      <c r="F4" s="256" t="s">
        <v>197</v>
      </c>
      <c r="G4" s="257" t="s">
        <v>145</v>
      </c>
      <c r="H4" s="257" t="s">
        <v>287</v>
      </c>
      <c r="I4" s="258" t="s">
        <v>288</v>
      </c>
    </row>
    <row r="5" spans="1:9">
      <c r="A5" s="185">
        <v>2010</v>
      </c>
      <c r="B5" s="247">
        <v>945.64</v>
      </c>
      <c r="C5" s="248">
        <v>1.4E-3</v>
      </c>
      <c r="D5" s="248">
        <v>3.2199999999999999E-2</v>
      </c>
      <c r="E5" s="249">
        <f>B5*C5</f>
        <v>1.323896</v>
      </c>
      <c r="F5" s="246">
        <f>B5*D5</f>
        <v>30.449607999999998</v>
      </c>
      <c r="G5" s="250">
        <v>14992.052</v>
      </c>
      <c r="H5" s="251">
        <f>E5/G5</f>
        <v>8.8306524016859071E-5</v>
      </c>
      <c r="I5" s="186">
        <f>F5/G5</f>
        <v>2.0310500523877586E-3</v>
      </c>
    </row>
    <row r="6" spans="1:9">
      <c r="A6" s="185">
        <v>2011</v>
      </c>
      <c r="B6" s="247">
        <v>1023.45</v>
      </c>
      <c r="C6" s="248">
        <v>5.0000000000000001E-4</v>
      </c>
      <c r="D6" s="248">
        <v>2.7799999999999998E-2</v>
      </c>
      <c r="E6" s="249">
        <f t="shared" ref="E6:E15" si="0">B6*C6</f>
        <v>0.51172499999999999</v>
      </c>
      <c r="F6" s="246">
        <f t="shared" ref="F6:F15" si="1">B6*D6</f>
        <v>28.451909999999998</v>
      </c>
      <c r="G6" s="250">
        <v>15542.5818</v>
      </c>
      <c r="H6" s="251">
        <f t="shared" ref="H6:H15" si="2">E6/G6</f>
        <v>3.2924066708144974E-5</v>
      </c>
      <c r="I6" s="186">
        <f t="shared" ref="I6:I15" si="3">F6/G6</f>
        <v>1.8305781089728605E-3</v>
      </c>
    </row>
    <row r="7" spans="1:9">
      <c r="A7" s="185">
        <v>2012</v>
      </c>
      <c r="B7" s="247">
        <v>1112.8</v>
      </c>
      <c r="C7" s="248">
        <v>8.9999999999999998E-4</v>
      </c>
      <c r="D7" s="248">
        <v>1.7999999999999999E-2</v>
      </c>
      <c r="E7" s="249">
        <f t="shared" si="0"/>
        <v>1.00152</v>
      </c>
      <c r="F7" s="246">
        <f t="shared" si="1"/>
        <v>20.030399999999997</v>
      </c>
      <c r="G7" s="250">
        <v>16197.007300000001</v>
      </c>
      <c r="H7" s="251">
        <f t="shared" si="2"/>
        <v>6.1833645033919319E-5</v>
      </c>
      <c r="I7" s="186">
        <f t="shared" si="3"/>
        <v>1.2366729006783861E-3</v>
      </c>
    </row>
    <row r="8" spans="1:9">
      <c r="A8" s="185">
        <v>2013</v>
      </c>
      <c r="B8" s="247">
        <v>1193.2</v>
      </c>
      <c r="C8" s="248">
        <v>5.9999999999999995E-4</v>
      </c>
      <c r="D8" s="248">
        <v>2.35E-2</v>
      </c>
      <c r="E8" s="249">
        <f t="shared" si="0"/>
        <v>0.71592</v>
      </c>
      <c r="F8" s="246">
        <f t="shared" si="1"/>
        <v>28.040200000000002</v>
      </c>
      <c r="G8" s="250">
        <v>16784.8505</v>
      </c>
      <c r="H8" s="251">
        <f t="shared" si="2"/>
        <v>4.2652748083755645E-5</v>
      </c>
      <c r="I8" s="186">
        <f t="shared" si="3"/>
        <v>1.6705659666137629E-3</v>
      </c>
    </row>
    <row r="9" spans="1:9">
      <c r="A9" s="185">
        <v>2014</v>
      </c>
      <c r="B9" s="247">
        <v>1279.1300000000001</v>
      </c>
      <c r="C9" s="248">
        <v>2.9999999999999997E-4</v>
      </c>
      <c r="D9" s="248">
        <v>2.5399999999999999E-2</v>
      </c>
      <c r="E9" s="249">
        <f t="shared" si="0"/>
        <v>0.383739</v>
      </c>
      <c r="F9" s="246">
        <f t="shared" si="1"/>
        <v>32.489902000000001</v>
      </c>
      <c r="G9" s="250">
        <v>17527.258300000001</v>
      </c>
      <c r="H9" s="251">
        <f t="shared" si="2"/>
        <v>2.1893840635645792E-5</v>
      </c>
      <c r="I9" s="186">
        <f t="shared" si="3"/>
        <v>1.8536785071513438E-3</v>
      </c>
    </row>
    <row r="10" spans="1:9">
      <c r="A10" s="185">
        <v>2015</v>
      </c>
      <c r="B10" s="247">
        <v>1371.52</v>
      </c>
      <c r="C10" s="248">
        <v>5.0000000000000001E-4</v>
      </c>
      <c r="D10" s="248">
        <v>2.1399999999999999E-2</v>
      </c>
      <c r="E10" s="249">
        <f t="shared" si="0"/>
        <v>0.68576000000000004</v>
      </c>
      <c r="F10" s="246">
        <f t="shared" si="1"/>
        <v>29.350527999999997</v>
      </c>
      <c r="G10" s="250">
        <v>18238.300999999999</v>
      </c>
      <c r="H10" s="251">
        <f t="shared" si="2"/>
        <v>3.7599993552030975E-5</v>
      </c>
      <c r="I10" s="186">
        <f t="shared" si="3"/>
        <v>1.6092797240269254E-3</v>
      </c>
    </row>
    <row r="11" spans="1:9">
      <c r="A11" s="185">
        <v>2016</v>
      </c>
      <c r="B11" s="247">
        <v>1457.53</v>
      </c>
      <c r="C11" s="248">
        <v>3.2000000000000002E-3</v>
      </c>
      <c r="D11" s="248">
        <v>1.84E-2</v>
      </c>
      <c r="E11" s="249">
        <f t="shared" si="0"/>
        <v>4.6640959999999998</v>
      </c>
      <c r="F11" s="246">
        <f t="shared" si="1"/>
        <v>26.818552</v>
      </c>
      <c r="G11" s="250">
        <v>18745.075499999999</v>
      </c>
      <c r="H11" s="251">
        <f t="shared" si="2"/>
        <v>2.4881713599926553E-4</v>
      </c>
      <c r="I11" s="186">
        <f t="shared" si="3"/>
        <v>1.4306985319957769E-3</v>
      </c>
    </row>
    <row r="12" spans="1:9">
      <c r="A12" s="185">
        <v>2017</v>
      </c>
      <c r="B12" s="247">
        <v>1555.44</v>
      </c>
      <c r="C12" s="248">
        <v>9.4999999999999998E-3</v>
      </c>
      <c r="D12" s="248">
        <v>2.3300000000000001E-2</v>
      </c>
      <c r="E12" s="249">
        <f t="shared" si="0"/>
        <v>14.776680000000001</v>
      </c>
      <c r="F12" s="246">
        <f t="shared" si="1"/>
        <v>36.241752000000005</v>
      </c>
      <c r="G12" s="250">
        <v>19542.979500000001</v>
      </c>
      <c r="H12" s="251">
        <f t="shared" si="2"/>
        <v>7.5611193267638638E-4</v>
      </c>
      <c r="I12" s="186">
        <f t="shared" si="3"/>
        <v>1.8544640033010321E-3</v>
      </c>
    </row>
    <row r="13" spans="1:9">
      <c r="A13" s="185">
        <v>2018</v>
      </c>
      <c r="B13" s="247">
        <v>1661.46</v>
      </c>
      <c r="C13" s="248">
        <v>1.9699999999999999E-2</v>
      </c>
      <c r="D13" s="248">
        <v>2.9100000000000001E-2</v>
      </c>
      <c r="E13" s="249">
        <f t="shared" si="0"/>
        <v>32.730761999999999</v>
      </c>
      <c r="F13" s="246">
        <f t="shared" si="1"/>
        <v>48.348486000000001</v>
      </c>
      <c r="G13" s="250">
        <v>20611.861000000001</v>
      </c>
      <c r="H13" s="251">
        <f t="shared" si="2"/>
        <v>1.5879576327435935E-3</v>
      </c>
      <c r="I13" s="186">
        <f t="shared" si="3"/>
        <v>2.3456633052202323E-3</v>
      </c>
    </row>
    <row r="14" spans="1:9">
      <c r="A14" s="185">
        <v>2019</v>
      </c>
      <c r="B14" s="247">
        <v>1745.1</v>
      </c>
      <c r="C14" s="248">
        <v>2.1100000000000001E-2</v>
      </c>
      <c r="D14" s="248">
        <v>2.1399999999999999E-2</v>
      </c>
      <c r="E14" s="249">
        <f t="shared" si="0"/>
        <v>36.82161</v>
      </c>
      <c r="F14" s="246">
        <f t="shared" si="1"/>
        <v>37.345139999999994</v>
      </c>
      <c r="G14" s="250">
        <v>21433.226300000002</v>
      </c>
      <c r="H14" s="251">
        <f t="shared" si="2"/>
        <v>1.7179686102600426E-3</v>
      </c>
      <c r="I14" s="186">
        <f t="shared" si="3"/>
        <v>1.7423947042447823E-3</v>
      </c>
    </row>
    <row r="15" spans="1:9" ht="17" thickBot="1">
      <c r="A15" s="187">
        <v>2020</v>
      </c>
      <c r="B15" s="188">
        <v>1947.41</v>
      </c>
      <c r="C15" s="189">
        <v>3.5999999999999999E-3</v>
      </c>
      <c r="D15" s="189">
        <v>8.8999999999999999E-3</v>
      </c>
      <c r="E15" s="245">
        <f t="shared" si="0"/>
        <v>7.0106760000000001</v>
      </c>
      <c r="F15" s="252">
        <f t="shared" si="1"/>
        <v>17.331949000000002</v>
      </c>
      <c r="G15" s="253">
        <v>20932.7585</v>
      </c>
      <c r="H15" s="191">
        <f t="shared" si="2"/>
        <v>3.3491410126381576E-4</v>
      </c>
      <c r="I15" s="192">
        <f t="shared" si="3"/>
        <v>8.2798208367998905E-4</v>
      </c>
    </row>
    <row r="16" spans="1:9">
      <c r="A16" s="184"/>
      <c r="B16" s="193"/>
      <c r="C16" s="184"/>
      <c r="D16" s="184"/>
      <c r="E16" s="184"/>
      <c r="F16" s="184"/>
      <c r="G16" s="184"/>
      <c r="H16" s="184"/>
    </row>
    <row r="17" spans="1:9">
      <c r="A17" s="184"/>
      <c r="B17" s="193"/>
      <c r="C17" s="184"/>
      <c r="D17" s="184"/>
      <c r="E17" s="184"/>
      <c r="F17" s="184"/>
      <c r="G17" s="184"/>
      <c r="H17" s="184"/>
    </row>
    <row r="18" spans="1:9" ht="51">
      <c r="A18" s="194" t="s">
        <v>102</v>
      </c>
      <c r="B18" s="328" t="s">
        <v>198</v>
      </c>
      <c r="C18" s="321" t="s">
        <v>274</v>
      </c>
      <c r="D18" s="321" t="s">
        <v>275</v>
      </c>
      <c r="E18" s="195"/>
      <c r="F18" s="184"/>
      <c r="G18" s="184"/>
      <c r="H18" s="184"/>
    </row>
    <row r="19" spans="1:9" ht="17">
      <c r="A19" s="196" t="s">
        <v>199</v>
      </c>
      <c r="B19" s="193" t="s">
        <v>165</v>
      </c>
      <c r="C19" s="197" t="s">
        <v>165</v>
      </c>
      <c r="D19" s="197" t="s">
        <v>165</v>
      </c>
      <c r="E19" s="184"/>
      <c r="F19" s="184"/>
      <c r="G19" s="184"/>
      <c r="H19" s="184"/>
    </row>
    <row r="21" spans="1:9" ht="17" thickBot="1"/>
    <row r="22" spans="1:9">
      <c r="A22" s="385" t="s">
        <v>283</v>
      </c>
      <c r="B22" s="386"/>
      <c r="C22" s="386"/>
      <c r="D22" s="386"/>
      <c r="E22" s="386"/>
      <c r="F22" s="386"/>
      <c r="G22" s="386"/>
      <c r="H22" s="386"/>
      <c r="I22" s="387"/>
    </row>
    <row r="23" spans="1:9">
      <c r="A23" s="260"/>
      <c r="B23" s="261" t="s">
        <v>200</v>
      </c>
      <c r="C23" s="259" t="s">
        <v>194</v>
      </c>
      <c r="D23" s="259" t="s">
        <v>195</v>
      </c>
      <c r="E23" s="259" t="s">
        <v>196</v>
      </c>
      <c r="F23" s="259" t="s">
        <v>197</v>
      </c>
      <c r="G23" s="257" t="s">
        <v>145</v>
      </c>
      <c r="H23" s="257" t="s">
        <v>287</v>
      </c>
      <c r="I23" s="258" t="s">
        <v>288</v>
      </c>
    </row>
    <row r="24" spans="1:9">
      <c r="A24" s="199">
        <v>2010</v>
      </c>
      <c r="B24" s="200">
        <v>57874.241999999998</v>
      </c>
      <c r="C24" s="201">
        <v>5.6800000000000002E-3</v>
      </c>
      <c r="D24" s="237">
        <v>3.23513996666666E-2</v>
      </c>
      <c r="E24" s="203">
        <f>B24*C24</f>
        <v>328.72569456000002</v>
      </c>
      <c r="F24" s="203">
        <f>B24*D24</f>
        <v>1872.3127333473822</v>
      </c>
      <c r="G24" s="250">
        <v>1666048</v>
      </c>
      <c r="H24" s="251">
        <f>E24/G24</f>
        <v>1.9730865770974188E-4</v>
      </c>
      <c r="I24" s="186">
        <f>F24/G24</f>
        <v>1.123804796348834E-3</v>
      </c>
    </row>
    <row r="25" spans="1:9">
      <c r="A25" s="199">
        <f>A24+1</f>
        <v>2011</v>
      </c>
      <c r="B25" s="200">
        <v>61028.760999999999</v>
      </c>
      <c r="C25" s="201">
        <v>9.1000000000000004E-3</v>
      </c>
      <c r="D25" s="237">
        <v>2.78303612083333E-2</v>
      </c>
      <c r="E25" s="203">
        <f t="shared" ref="E25:E34" si="4">B25*C25</f>
        <v>555.36172510000006</v>
      </c>
      <c r="F25" s="203">
        <f t="shared" ref="F25:F34" si="5">B25*D25</f>
        <v>1698.4524627270441</v>
      </c>
      <c r="G25" s="250">
        <v>1774063</v>
      </c>
      <c r="H25" s="251">
        <f t="shared" ref="H25:H34" si="6">E25/G25</f>
        <v>3.1304509766564101E-4</v>
      </c>
      <c r="I25" s="186">
        <f t="shared" ref="I25:I34" si="7">F25/G25</f>
        <v>9.5738001566294097E-4</v>
      </c>
    </row>
    <row r="26" spans="1:9">
      <c r="A26" s="199">
        <f t="shared" ref="A26:A34" si="8">A25+1</f>
        <v>2012</v>
      </c>
      <c r="B26" s="200">
        <v>63700.027000000002</v>
      </c>
      <c r="C26" s="201">
        <v>9.4750000000000008E-3</v>
      </c>
      <c r="D26" s="237">
        <v>1.87341012575E-2</v>
      </c>
      <c r="E26" s="203">
        <f t="shared" si="4"/>
        <v>603.55775582500007</v>
      </c>
      <c r="F26" s="203">
        <f t="shared" si="5"/>
        <v>1193.362755923484</v>
      </c>
      <c r="G26" s="250">
        <v>1827201</v>
      </c>
      <c r="H26" s="251">
        <f t="shared" si="6"/>
        <v>3.3031820572832442E-4</v>
      </c>
      <c r="I26" s="186">
        <f t="shared" si="7"/>
        <v>6.5310973227547704E-4</v>
      </c>
    </row>
    <row r="27" spans="1:9">
      <c r="A27" s="199">
        <f t="shared" si="8"/>
        <v>2013</v>
      </c>
      <c r="B27" s="200">
        <v>66615.937999999995</v>
      </c>
      <c r="C27" s="201">
        <v>9.6749999999999996E-3</v>
      </c>
      <c r="D27" s="237">
        <v>2.2619587605000002E-2</v>
      </c>
      <c r="E27" s="203">
        <f t="shared" si="4"/>
        <v>644.50920014999997</v>
      </c>
      <c r="F27" s="203">
        <f t="shared" si="5"/>
        <v>1506.8250454802485</v>
      </c>
      <c r="G27" s="250">
        <v>1902247</v>
      </c>
      <c r="H27" s="251">
        <f t="shared" si="6"/>
        <v>3.3881467556526567E-4</v>
      </c>
      <c r="I27" s="186">
        <f t="shared" si="7"/>
        <v>7.9212901662100061E-4</v>
      </c>
    </row>
    <row r="28" spans="1:9">
      <c r="A28" s="199">
        <f t="shared" si="8"/>
        <v>2014</v>
      </c>
      <c r="B28" s="200">
        <v>70023.536999999997</v>
      </c>
      <c r="C28" s="201">
        <v>9.1000000000000004E-3</v>
      </c>
      <c r="D28" s="237">
        <v>2.2308302575000001E-2</v>
      </c>
      <c r="E28" s="203">
        <f t="shared" si="4"/>
        <v>637.21418670000003</v>
      </c>
      <c r="F28" s="203">
        <f t="shared" si="5"/>
        <v>1562.1062507677077</v>
      </c>
      <c r="G28" s="250">
        <v>1994898</v>
      </c>
      <c r="H28" s="251">
        <f t="shared" si="6"/>
        <v>3.1942193871566365E-4</v>
      </c>
      <c r="I28" s="186">
        <f t="shared" si="7"/>
        <v>7.8305068768814632E-4</v>
      </c>
    </row>
    <row r="29" spans="1:9">
      <c r="A29" s="199">
        <f t="shared" si="8"/>
        <v>2015</v>
      </c>
      <c r="B29" s="200">
        <v>75496.907999999996</v>
      </c>
      <c r="C29" s="201">
        <v>5.1500000000000001E-3</v>
      </c>
      <c r="D29" s="237">
        <v>1.5216945963333299E-2</v>
      </c>
      <c r="E29" s="203">
        <f t="shared" si="4"/>
        <v>388.80907619999999</v>
      </c>
      <c r="F29" s="203">
        <f t="shared" si="5"/>
        <v>1148.8323694347455</v>
      </c>
      <c r="G29" s="250">
        <v>1990441</v>
      </c>
      <c r="H29" s="251">
        <f t="shared" si="6"/>
        <v>1.9533815682052369E-4</v>
      </c>
      <c r="I29" s="186">
        <f t="shared" si="7"/>
        <v>5.7717479163398738E-4</v>
      </c>
    </row>
    <row r="30" spans="1:9">
      <c r="A30" s="199">
        <f t="shared" si="8"/>
        <v>2016</v>
      </c>
      <c r="B30" s="200">
        <v>80478.600999999995</v>
      </c>
      <c r="C30" s="201">
        <v>4.9800000000000001E-3</v>
      </c>
      <c r="D30" s="237">
        <v>1.25175757575E-2</v>
      </c>
      <c r="E30" s="203">
        <f t="shared" si="4"/>
        <v>400.78343297999999</v>
      </c>
      <c r="F30" s="203">
        <f t="shared" si="5"/>
        <v>1007.3969848751152</v>
      </c>
      <c r="G30" s="250">
        <v>2025535</v>
      </c>
      <c r="H30" s="251">
        <f t="shared" si="6"/>
        <v>1.978654691130985E-4</v>
      </c>
      <c r="I30" s="186">
        <f t="shared" si="7"/>
        <v>4.9734859426033874E-4</v>
      </c>
    </row>
    <row r="31" spans="1:9">
      <c r="A31" s="199">
        <f t="shared" si="8"/>
        <v>2017</v>
      </c>
      <c r="B31" s="200">
        <v>85855.93</v>
      </c>
      <c r="C31" s="201">
        <v>7.025E-3</v>
      </c>
      <c r="D31" s="237">
        <v>1.7836520299166599E-2</v>
      </c>
      <c r="E31" s="203">
        <f t="shared" si="4"/>
        <v>603.1379082499999</v>
      </c>
      <c r="F31" s="203">
        <f t="shared" si="5"/>
        <v>1531.3710382488264</v>
      </c>
      <c r="G31" s="250">
        <v>2140641</v>
      </c>
      <c r="H31" s="251">
        <f t="shared" si="6"/>
        <v>2.8175574897892729E-4</v>
      </c>
      <c r="I31" s="186">
        <f t="shared" si="7"/>
        <v>7.1537966349744138E-4</v>
      </c>
    </row>
    <row r="32" spans="1:9">
      <c r="A32" s="199">
        <f t="shared" si="8"/>
        <v>2018</v>
      </c>
      <c r="B32" s="200">
        <v>90193.125</v>
      </c>
      <c r="C32" s="201">
        <v>1.3950000000000001E-2</v>
      </c>
      <c r="D32" s="237">
        <v>2.2779121098333303E-2</v>
      </c>
      <c r="E32" s="203">
        <f t="shared" si="4"/>
        <v>1258.1940937500001</v>
      </c>
      <c r="F32" s="203">
        <f t="shared" si="5"/>
        <v>2054.5201166121128</v>
      </c>
      <c r="G32" s="250">
        <v>2231168</v>
      </c>
      <c r="H32" s="251">
        <f t="shared" si="6"/>
        <v>5.6391723695840032E-4</v>
      </c>
      <c r="I32" s="186">
        <f t="shared" si="7"/>
        <v>9.2082717061741336E-4</v>
      </c>
    </row>
    <row r="33" spans="1:9">
      <c r="A33" s="199">
        <f t="shared" si="8"/>
        <v>2019</v>
      </c>
      <c r="B33" s="200">
        <v>93094.327999999994</v>
      </c>
      <c r="C33" s="201">
        <v>1.66E-2</v>
      </c>
      <c r="D33" s="237">
        <v>1.5888826137499999E-2</v>
      </c>
      <c r="E33" s="203">
        <f t="shared" si="4"/>
        <v>1545.3658447999999</v>
      </c>
      <c r="F33" s="203">
        <f t="shared" si="5"/>
        <v>1479.1595919793979</v>
      </c>
      <c r="G33" s="250">
        <v>2310712</v>
      </c>
      <c r="H33" s="251">
        <f t="shared" si="6"/>
        <v>6.6878340736534886E-4</v>
      </c>
      <c r="I33" s="186">
        <f t="shared" si="7"/>
        <v>6.4013152308872669E-4</v>
      </c>
    </row>
    <row r="34" spans="1:9" ht="17" thickBot="1">
      <c r="A34" s="204">
        <f t="shared" si="8"/>
        <v>2020</v>
      </c>
      <c r="B34" s="205">
        <v>106924.93</v>
      </c>
      <c r="C34" s="190">
        <v>4.3E-3</v>
      </c>
      <c r="D34" s="190">
        <v>7.4999999999999997E-3</v>
      </c>
      <c r="E34" s="206">
        <f t="shared" si="4"/>
        <v>459.777199</v>
      </c>
      <c r="F34" s="206">
        <f t="shared" si="5"/>
        <v>801.93697499999996</v>
      </c>
      <c r="G34" s="253">
        <v>2202591</v>
      </c>
      <c r="H34" s="191">
        <f t="shared" si="6"/>
        <v>2.0874379265147273E-4</v>
      </c>
      <c r="I34" s="192">
        <f t="shared" si="7"/>
        <v>3.6408801043861524E-4</v>
      </c>
    </row>
    <row r="37" spans="1:9">
      <c r="A37" s="15" t="s">
        <v>43</v>
      </c>
      <c r="B37" s="325" t="s">
        <v>201</v>
      </c>
      <c r="C37" s="325" t="s">
        <v>202</v>
      </c>
      <c r="D37" s="324" t="s">
        <v>40</v>
      </c>
    </row>
    <row r="38" spans="1:9">
      <c r="A38" s="15"/>
      <c r="B38" s="325"/>
      <c r="C38" s="325" t="s">
        <v>203</v>
      </c>
      <c r="D38" s="324"/>
    </row>
    <row r="39" spans="1:9" ht="34">
      <c r="A39" s="15" t="s">
        <v>199</v>
      </c>
      <c r="B39" s="207" t="s">
        <v>204</v>
      </c>
      <c r="C39" s="208" t="s">
        <v>276</v>
      </c>
      <c r="D39" s="197" t="s">
        <v>165</v>
      </c>
    </row>
    <row r="40" spans="1:9">
      <c r="H40">
        <v>10</v>
      </c>
    </row>
    <row r="41" spans="1:9" ht="17" thickBot="1"/>
    <row r="42" spans="1:9">
      <c r="A42" s="385" t="s">
        <v>217</v>
      </c>
      <c r="B42" s="386"/>
      <c r="C42" s="386"/>
      <c r="D42" s="386"/>
      <c r="E42" s="386"/>
      <c r="F42" s="386"/>
      <c r="G42" s="386"/>
      <c r="H42" s="386"/>
      <c r="I42" s="387"/>
    </row>
    <row r="43" spans="1:9">
      <c r="A43" s="260"/>
      <c r="B43" s="261" t="s">
        <v>206</v>
      </c>
      <c r="C43" s="259" t="s">
        <v>194</v>
      </c>
      <c r="D43" s="259" t="s">
        <v>195</v>
      </c>
      <c r="E43" s="259" t="s">
        <v>196</v>
      </c>
      <c r="F43" s="259" t="s">
        <v>197</v>
      </c>
      <c r="G43" s="257" t="s">
        <v>145</v>
      </c>
      <c r="H43" s="257" t="s">
        <v>287</v>
      </c>
      <c r="I43" s="258" t="s">
        <v>288</v>
      </c>
    </row>
    <row r="44" spans="1:9">
      <c r="A44" s="199">
        <v>2010</v>
      </c>
      <c r="B44" s="200">
        <v>822641.91666666698</v>
      </c>
      <c r="C44" s="201">
        <v>1.1999999999999999E-3</v>
      </c>
      <c r="D44" s="237">
        <v>1.14833333333333E-2</v>
      </c>
      <c r="E44" s="209">
        <f>B44*C44</f>
        <v>987.17030000000034</v>
      </c>
      <c r="F44" s="209">
        <f>B44*D44</f>
        <v>9446.6713430555319</v>
      </c>
      <c r="G44" s="216">
        <v>5055306</v>
      </c>
      <c r="H44" s="251">
        <f>E44/G44</f>
        <v>1.952740941893528E-4</v>
      </c>
      <c r="I44" s="186">
        <f>F44/G44</f>
        <v>1.8686645957842179E-3</v>
      </c>
    </row>
    <row r="45" spans="1:9">
      <c r="A45" s="199">
        <f>A44+1</f>
        <v>2011</v>
      </c>
      <c r="B45" s="200">
        <v>843257.25</v>
      </c>
      <c r="C45" s="201">
        <v>1.09E-3</v>
      </c>
      <c r="D45" s="237">
        <v>1.1024166666666599E-2</v>
      </c>
      <c r="E45" s="209">
        <f t="shared" ref="E45:E54" si="9">B45*C45</f>
        <v>919.15040250000004</v>
      </c>
      <c r="F45" s="209">
        <f t="shared" ref="F45:F54" si="10">B45*D45</f>
        <v>9296.208466874943</v>
      </c>
      <c r="G45" s="216">
        <v>4974489</v>
      </c>
      <c r="H45" s="251">
        <f t="shared" ref="H45:H54" si="11">E45/G45</f>
        <v>1.8477282842519101E-4</v>
      </c>
      <c r="I45" s="186">
        <f t="shared" ref="I45:I54" si="12">F45/G45</f>
        <v>1.8687765651657774E-3</v>
      </c>
    </row>
    <row r="46" spans="1:9">
      <c r="A46" s="199">
        <f t="shared" ref="A46:A54" si="13">A45+1</f>
        <v>2012</v>
      </c>
      <c r="B46" s="200">
        <v>860136.83333333302</v>
      </c>
      <c r="C46" s="201">
        <v>1.08E-3</v>
      </c>
      <c r="D46" s="237">
        <v>8.3558333333333297E-3</v>
      </c>
      <c r="E46" s="209">
        <f t="shared" si="9"/>
        <v>928.94777999999963</v>
      </c>
      <c r="F46" s="209">
        <f t="shared" si="10"/>
        <v>7187.1600231944385</v>
      </c>
      <c r="G46" s="216">
        <v>5004748</v>
      </c>
      <c r="H46" s="251">
        <f t="shared" si="11"/>
        <v>1.85613297612587E-4</v>
      </c>
      <c r="I46" s="186">
        <f t="shared" si="12"/>
        <v>1.4360683141677541E-3</v>
      </c>
    </row>
    <row r="47" spans="1:9">
      <c r="A47" s="199">
        <f t="shared" si="13"/>
        <v>2013</v>
      </c>
      <c r="B47" s="200">
        <v>887488.41666666698</v>
      </c>
      <c r="C47" s="201">
        <v>8.4500000000000005E-4</v>
      </c>
      <c r="D47" s="237">
        <v>6.8966666666666595E-3</v>
      </c>
      <c r="E47" s="209">
        <f t="shared" si="9"/>
        <v>749.92771208333363</v>
      </c>
      <c r="F47" s="209">
        <f t="shared" si="10"/>
        <v>6120.7117802777739</v>
      </c>
      <c r="G47" s="216">
        <v>5087006</v>
      </c>
      <c r="H47" s="251">
        <f t="shared" si="11"/>
        <v>1.4742025310827893E-4</v>
      </c>
      <c r="I47" s="186">
        <f t="shared" si="12"/>
        <v>1.2032051427259519E-3</v>
      </c>
    </row>
    <row r="48" spans="1:9">
      <c r="A48" s="199">
        <f t="shared" si="13"/>
        <v>2014</v>
      </c>
      <c r="B48" s="200">
        <v>917640.25</v>
      </c>
      <c r="C48" s="201">
        <v>2.9999999999999997E-4</v>
      </c>
      <c r="D48" s="237">
        <v>5.2033333333333298E-3</v>
      </c>
      <c r="E48" s="209">
        <f t="shared" si="9"/>
        <v>275.29207499999995</v>
      </c>
      <c r="F48" s="209">
        <f t="shared" si="10"/>
        <v>4774.7881008333297</v>
      </c>
      <c r="G48" s="216">
        <v>5188111</v>
      </c>
      <c r="H48" s="251">
        <f t="shared" si="11"/>
        <v>5.3062101986638286E-5</v>
      </c>
      <c r="I48" s="186">
        <f t="shared" si="12"/>
        <v>9.2033268001269247E-4</v>
      </c>
    </row>
    <row r="49" spans="1:9">
      <c r="A49" s="199">
        <f t="shared" si="13"/>
        <v>2015</v>
      </c>
      <c r="B49" s="200">
        <v>961085.25</v>
      </c>
      <c r="C49" s="201">
        <v>6.9999999999999994E-5</v>
      </c>
      <c r="D49" s="237">
        <v>3.4999999999999996E-3</v>
      </c>
      <c r="E49" s="209">
        <f t="shared" si="9"/>
        <v>67.275967499999993</v>
      </c>
      <c r="F49" s="209">
        <f t="shared" si="10"/>
        <v>3363.7983749999999</v>
      </c>
      <c r="G49" s="216">
        <v>5380323</v>
      </c>
      <c r="H49" s="251">
        <f t="shared" si="11"/>
        <v>1.2504075963469106E-5</v>
      </c>
      <c r="I49" s="186">
        <f t="shared" si="12"/>
        <v>6.2520379817345535E-4</v>
      </c>
    </row>
    <row r="50" spans="1:9">
      <c r="A50" s="199">
        <f t="shared" si="13"/>
        <v>2016</v>
      </c>
      <c r="B50" s="200">
        <v>1013456.83333333</v>
      </c>
      <c r="C50" s="201">
        <v>-2.2850000000000001E-3</v>
      </c>
      <c r="D50" s="237">
        <v>-6.625E-4</v>
      </c>
      <c r="E50" s="209">
        <f t="shared" si="9"/>
        <v>-2315.7488641666591</v>
      </c>
      <c r="F50" s="209">
        <f t="shared" si="10"/>
        <v>-671.41515208333112</v>
      </c>
      <c r="G50" s="216">
        <v>5443646</v>
      </c>
      <c r="H50" s="251">
        <f t="shared" si="11"/>
        <v>-4.2540401491328772E-4</v>
      </c>
      <c r="I50" s="186">
        <f t="shared" si="12"/>
        <v>-1.2333923845954183E-4</v>
      </c>
    </row>
    <row r="51" spans="1:9">
      <c r="A51" s="199">
        <f t="shared" si="13"/>
        <v>2017</v>
      </c>
      <c r="B51" s="200">
        <v>1056880.91666667</v>
      </c>
      <c r="C51" s="201">
        <v>-1.7750000000000001E-3</v>
      </c>
      <c r="D51" s="237">
        <v>5.1666666666666593E-4</v>
      </c>
      <c r="E51" s="209">
        <f t="shared" si="9"/>
        <v>-1875.9636270833394</v>
      </c>
      <c r="F51" s="209">
        <f t="shared" si="10"/>
        <v>546.05514027777872</v>
      </c>
      <c r="G51" s="216">
        <v>5530730</v>
      </c>
      <c r="H51" s="251">
        <f t="shared" si="11"/>
        <v>-3.3918915352644936E-4</v>
      </c>
      <c r="I51" s="186">
        <f t="shared" si="12"/>
        <v>9.8731115110985116E-5</v>
      </c>
    </row>
    <row r="52" spans="1:9">
      <c r="A52" s="199">
        <f t="shared" si="13"/>
        <v>2018</v>
      </c>
      <c r="B52" s="200">
        <v>1097346.91666667</v>
      </c>
      <c r="C52" s="201">
        <v>-1.6000000000000001E-3</v>
      </c>
      <c r="D52" s="237">
        <v>6.4999999999999997E-4</v>
      </c>
      <c r="E52" s="209">
        <f t="shared" si="9"/>
        <v>-1755.7550666666721</v>
      </c>
      <c r="F52" s="209">
        <f t="shared" si="10"/>
        <v>713.27549583333553</v>
      </c>
      <c r="G52" s="216">
        <v>5561896</v>
      </c>
      <c r="H52" s="251">
        <f t="shared" si="11"/>
        <v>-3.1567563770819735E-4</v>
      </c>
      <c r="I52" s="186">
        <f t="shared" si="12"/>
        <v>1.2824322781895519E-4</v>
      </c>
    </row>
    <row r="53" spans="1:9">
      <c r="A53" s="199">
        <f t="shared" si="13"/>
        <v>2019</v>
      </c>
      <c r="B53" s="200">
        <v>1130314.33333333</v>
      </c>
      <c r="C53" s="201">
        <v>-1.7489999999999999E-3</v>
      </c>
      <c r="D53" s="237">
        <v>-1.10416666666666E-3</v>
      </c>
      <c r="E53" s="209">
        <f t="shared" si="9"/>
        <v>-1976.9197689999939</v>
      </c>
      <c r="F53" s="209">
        <f t="shared" si="10"/>
        <v>-1248.0554097222109</v>
      </c>
      <c r="G53" s="216">
        <v>5612669</v>
      </c>
      <c r="H53" s="251">
        <f t="shared" si="11"/>
        <v>-3.5222454219195788E-4</v>
      </c>
      <c r="I53" s="186">
        <f t="shared" si="12"/>
        <v>-2.2236397865653772E-4</v>
      </c>
    </row>
    <row r="54" spans="1:9" ht="17" thickBot="1">
      <c r="A54" s="204">
        <f t="shared" si="13"/>
        <v>2020</v>
      </c>
      <c r="B54" s="205">
        <v>1176238</v>
      </c>
      <c r="C54" s="242">
        <v>-1.3118305084745801E-3</v>
      </c>
      <c r="D54" s="190">
        <v>-5.4099999999999999E-6</v>
      </c>
      <c r="E54" s="210">
        <f t="shared" si="9"/>
        <v>-1543.0248936271232</v>
      </c>
      <c r="F54" s="210">
        <f t="shared" si="10"/>
        <v>-6.3634475799999999</v>
      </c>
      <c r="G54" s="262">
        <v>5390716</v>
      </c>
      <c r="H54" s="191">
        <f t="shared" si="11"/>
        <v>-2.8623746708732629E-4</v>
      </c>
      <c r="I54" s="192">
        <f t="shared" si="12"/>
        <v>-1.1804457107367556E-6</v>
      </c>
    </row>
    <row r="57" spans="1:9">
      <c r="A57" s="15" t="s">
        <v>43</v>
      </c>
      <c r="B57" s="325" t="s">
        <v>41</v>
      </c>
      <c r="C57" s="331" t="s">
        <v>205</v>
      </c>
      <c r="D57" s="324" t="s">
        <v>40</v>
      </c>
    </row>
    <row r="58" spans="1:9" ht="34">
      <c r="A58" s="15" t="s">
        <v>199</v>
      </c>
      <c r="B58" s="193" t="s">
        <v>165</v>
      </c>
      <c r="C58" s="197" t="s">
        <v>211</v>
      </c>
      <c r="D58" s="197" t="s">
        <v>165</v>
      </c>
    </row>
    <row r="60" spans="1:9" ht="17" thickBot="1"/>
    <row r="61" spans="1:9">
      <c r="A61" s="385" t="s">
        <v>282</v>
      </c>
      <c r="B61" s="386"/>
      <c r="C61" s="386"/>
      <c r="D61" s="386"/>
      <c r="E61" s="386"/>
      <c r="F61" s="386"/>
      <c r="G61" s="386"/>
      <c r="H61" s="386"/>
      <c r="I61" s="387"/>
    </row>
    <row r="62" spans="1:9">
      <c r="A62" s="260"/>
      <c r="B62" s="261" t="s">
        <v>207</v>
      </c>
      <c r="C62" s="259" t="s">
        <v>194</v>
      </c>
      <c r="D62" s="259" t="s">
        <v>195</v>
      </c>
      <c r="E62" s="259" t="s">
        <v>196</v>
      </c>
      <c r="F62" s="259" t="s">
        <v>197</v>
      </c>
      <c r="G62" s="257" t="s">
        <v>145</v>
      </c>
      <c r="H62" s="257" t="s">
        <v>287</v>
      </c>
      <c r="I62" s="258" t="s">
        <v>288</v>
      </c>
    </row>
    <row r="63" spans="1:9">
      <c r="A63" s="199">
        <v>2010</v>
      </c>
      <c r="B63" s="200">
        <v>47641.230049999998</v>
      </c>
      <c r="C63" s="201">
        <v>1.98E-3</v>
      </c>
      <c r="D63" s="237">
        <v>1.6316666666666601E-2</v>
      </c>
      <c r="E63" s="209">
        <f>B63*C63</f>
        <v>94.329635498999991</v>
      </c>
      <c r="F63" s="209">
        <f>B63*D63</f>
        <v>777.34607031583016</v>
      </c>
      <c r="G63" s="263">
        <v>629325.24012600002</v>
      </c>
      <c r="H63" s="251">
        <f>E63/G63</f>
        <v>1.4989011958286281E-4</v>
      </c>
      <c r="I63" s="186">
        <f>F63/G63</f>
        <v>1.235205615080994E-3</v>
      </c>
    </row>
    <row r="64" spans="1:9">
      <c r="A64" s="199">
        <f>A63+1</f>
        <v>2011</v>
      </c>
      <c r="B64" s="200">
        <v>49883.761700000003</v>
      </c>
      <c r="C64" s="201">
        <v>1.8500000000000001E-3</v>
      </c>
      <c r="D64" s="237">
        <v>1.47166666666666E-2</v>
      </c>
      <c r="E64" s="209">
        <f t="shared" ref="E64:E73" si="14">B64*C64</f>
        <v>92.284959145000016</v>
      </c>
      <c r="F64" s="209">
        <f t="shared" ref="F64:F73" si="15">B64*D64</f>
        <v>734.1226930183301</v>
      </c>
      <c r="G64" s="263">
        <v>641200.30521899997</v>
      </c>
      <c r="H64" s="251">
        <f t="shared" ref="H64:H73" si="16">E64/G64</f>
        <v>1.4392532005030843E-4</v>
      </c>
      <c r="I64" s="186">
        <f t="shared" ref="I64:I73" si="17">F64/G64</f>
        <v>1.1449194378776735E-3</v>
      </c>
    </row>
    <row r="65" spans="1:9">
      <c r="A65" s="199">
        <f t="shared" ref="A65:A73" si="18">A64+1</f>
        <v>2012</v>
      </c>
      <c r="B65" s="200">
        <v>55465.079019999997</v>
      </c>
      <c r="C65" s="201">
        <v>-8.4999999999999995E-4</v>
      </c>
      <c r="D65" s="237">
        <v>6.4666666666666596E-3</v>
      </c>
      <c r="E65" s="209">
        <f t="shared" si="14"/>
        <v>-47.145317166999995</v>
      </c>
      <c r="F65" s="209">
        <f t="shared" si="15"/>
        <v>358.67417766266624</v>
      </c>
      <c r="G65" s="263">
        <v>648980.51904599997</v>
      </c>
      <c r="H65" s="251">
        <f t="shared" si="16"/>
        <v>-7.2645196247652413E-5</v>
      </c>
      <c r="I65" s="186">
        <f t="shared" si="17"/>
        <v>5.5267325772723739E-4</v>
      </c>
    </row>
    <row r="66" spans="1:9">
      <c r="A66" s="199">
        <f t="shared" si="18"/>
        <v>2013</v>
      </c>
      <c r="B66" s="200">
        <v>60178.910459999999</v>
      </c>
      <c r="C66" s="201">
        <v>-1.3749999999999999E-3</v>
      </c>
      <c r="D66" s="237">
        <v>9.4916666666666604E-3</v>
      </c>
      <c r="E66" s="209">
        <f t="shared" si="14"/>
        <v>-82.746001882499996</v>
      </c>
      <c r="F66" s="209">
        <f t="shared" si="15"/>
        <v>571.1981584494996</v>
      </c>
      <c r="G66" s="263">
        <v>660648.76546599995</v>
      </c>
      <c r="H66" s="251">
        <f t="shared" si="16"/>
        <v>-1.2524961251404699E-4</v>
      </c>
      <c r="I66" s="186">
        <f t="shared" si="17"/>
        <v>8.6460187062726917E-4</v>
      </c>
    </row>
    <row r="67" spans="1:9">
      <c r="A67" s="199">
        <f t="shared" si="18"/>
        <v>2014</v>
      </c>
      <c r="B67" s="200">
        <v>63110.08279</v>
      </c>
      <c r="C67" s="201">
        <v>-1.3500000000000001E-3</v>
      </c>
      <c r="D67" s="237">
        <v>6.9249999999999997E-3</v>
      </c>
      <c r="E67" s="209">
        <f t="shared" si="14"/>
        <v>-85.198611766500008</v>
      </c>
      <c r="F67" s="209">
        <f t="shared" si="15"/>
        <v>437.03732332074998</v>
      </c>
      <c r="G67" s="263">
        <v>672818.20596799999</v>
      </c>
      <c r="H67" s="251">
        <f t="shared" si="16"/>
        <v>-1.2662946842219094E-4</v>
      </c>
      <c r="I67" s="186">
        <f t="shared" si="17"/>
        <v>6.4956227320272001E-4</v>
      </c>
    </row>
    <row r="68" spans="1:9">
      <c r="A68" s="199">
        <f t="shared" si="18"/>
        <v>2015</v>
      </c>
      <c r="B68" s="200">
        <v>67883.617580000006</v>
      </c>
      <c r="C68" s="201">
        <v>-1.0109999999999999E-2</v>
      </c>
      <c r="D68" s="237">
        <v>-6.9166666666666595E-4</v>
      </c>
      <c r="E68" s="209">
        <f t="shared" si="14"/>
        <v>-686.30337373379996</v>
      </c>
      <c r="F68" s="209">
        <f t="shared" si="15"/>
        <v>-46.952835492833287</v>
      </c>
      <c r="G68" s="263">
        <v>675735.64597700001</v>
      </c>
      <c r="H68" s="251">
        <f t="shared" si="16"/>
        <v>-1.01563884903766E-3</v>
      </c>
      <c r="I68" s="186">
        <f t="shared" si="17"/>
        <v>-6.9484029401686205E-5</v>
      </c>
    </row>
    <row r="69" spans="1:9">
      <c r="A69" s="199">
        <f t="shared" si="18"/>
        <v>2016</v>
      </c>
      <c r="B69" s="200">
        <v>72714.422279999999</v>
      </c>
      <c r="C69" s="201">
        <v>-8.8400000000000006E-3</v>
      </c>
      <c r="D69" s="237">
        <v>-3.62E-3</v>
      </c>
      <c r="E69" s="209">
        <f t="shared" si="14"/>
        <v>-642.79549295520007</v>
      </c>
      <c r="F69" s="209">
        <f t="shared" si="15"/>
        <v>-263.2262086536</v>
      </c>
      <c r="G69" s="263">
        <v>685440.98423399997</v>
      </c>
      <c r="H69" s="251">
        <f t="shared" si="16"/>
        <v>-9.3778386139769935E-4</v>
      </c>
      <c r="I69" s="186">
        <f t="shared" si="17"/>
        <v>-3.8402461292530221E-4</v>
      </c>
    </row>
    <row r="70" spans="1:9">
      <c r="A70" s="199">
        <f t="shared" si="18"/>
        <v>2017</v>
      </c>
      <c r="B70" s="200">
        <v>76904.190480000005</v>
      </c>
      <c r="C70" s="201">
        <v>-8.6999999999999994E-3</v>
      </c>
      <c r="D70" s="237">
        <v>-7.2083333333333309E-4</v>
      </c>
      <c r="E70" s="209">
        <f t="shared" si="14"/>
        <v>-669.06645717599997</v>
      </c>
      <c r="F70" s="209">
        <f t="shared" si="15"/>
        <v>-55.435103970999982</v>
      </c>
      <c r="G70" s="263">
        <v>693694.12539399997</v>
      </c>
      <c r="H70" s="251">
        <f t="shared" si="16"/>
        <v>-9.6449779907821455E-4</v>
      </c>
      <c r="I70" s="186">
        <f t="shared" si="17"/>
        <v>-7.9912892356576181E-5</v>
      </c>
    </row>
    <row r="71" spans="1:9">
      <c r="A71" s="199">
        <f t="shared" si="18"/>
        <v>2018</v>
      </c>
      <c r="B71" s="200">
        <v>79360.641650000005</v>
      </c>
      <c r="C71" s="201">
        <v>-8.6099999999999996E-3</v>
      </c>
      <c r="D71" s="237">
        <v>3.3166666666666604E-4</v>
      </c>
      <c r="E71" s="209">
        <f t="shared" si="14"/>
        <v>-683.29512460650005</v>
      </c>
      <c r="F71" s="209">
        <f t="shared" si="15"/>
        <v>26.321279480583286</v>
      </c>
      <c r="G71" s="263">
        <v>719613.78855099995</v>
      </c>
      <c r="H71" s="251">
        <f t="shared" si="16"/>
        <v>-9.4953033902028133E-4</v>
      </c>
      <c r="I71" s="186">
        <f t="shared" si="17"/>
        <v>3.657695266454426E-5</v>
      </c>
    </row>
    <row r="72" spans="1:9">
      <c r="A72" s="199">
        <f t="shared" si="18"/>
        <v>2019</v>
      </c>
      <c r="B72" s="200">
        <v>80138.762839999996</v>
      </c>
      <c r="C72" s="201">
        <v>-8.6300000000000005E-3</v>
      </c>
      <c r="D72" s="237">
        <v>-4.8900000000000002E-3</v>
      </c>
      <c r="E72" s="209">
        <f t="shared" si="14"/>
        <v>-691.59752330920003</v>
      </c>
      <c r="F72" s="209">
        <f t="shared" si="15"/>
        <v>-391.87855028759998</v>
      </c>
      <c r="G72" s="263">
        <v>726920.93994199997</v>
      </c>
      <c r="H72" s="251">
        <f t="shared" si="16"/>
        <v>-9.5140679722939558E-4</v>
      </c>
      <c r="I72" s="186">
        <f t="shared" si="17"/>
        <v>-5.390937703883829E-4</v>
      </c>
    </row>
    <row r="73" spans="1:9" ht="17" thickBot="1">
      <c r="A73" s="204">
        <f t="shared" si="18"/>
        <v>2020</v>
      </c>
      <c r="B73" s="205">
        <v>84787.483157083334</v>
      </c>
      <c r="C73" s="242">
        <v>-9.0159999999999997E-3</v>
      </c>
      <c r="D73" s="190">
        <v>-5.2383000000000004E-3</v>
      </c>
      <c r="E73" s="210">
        <f t="shared" si="14"/>
        <v>-764.44394814426335</v>
      </c>
      <c r="F73" s="210">
        <f t="shared" si="15"/>
        <v>-444.14227302174965</v>
      </c>
      <c r="G73" s="262">
        <v>702224.12121600006</v>
      </c>
      <c r="H73" s="191">
        <f t="shared" si="16"/>
        <v>-1.0886039443084366E-3</v>
      </c>
      <c r="I73" s="192">
        <f t="shared" si="17"/>
        <v>-6.3247937460857184E-4</v>
      </c>
    </row>
    <row r="76" spans="1:9" ht="34">
      <c r="A76" s="17" t="s">
        <v>43</v>
      </c>
      <c r="B76" s="325" t="s">
        <v>44</v>
      </c>
      <c r="C76" s="330" t="s">
        <v>205</v>
      </c>
      <c r="D76" s="328" t="s">
        <v>208</v>
      </c>
    </row>
    <row r="77" spans="1:9" ht="34">
      <c r="A77" s="15" t="s">
        <v>199</v>
      </c>
      <c r="B77" s="3" t="s">
        <v>165</v>
      </c>
      <c r="C77" s="211" t="s">
        <v>211</v>
      </c>
      <c r="D77" s="4" t="s">
        <v>165</v>
      </c>
    </row>
    <row r="79" spans="1:9" ht="17" thickBot="1"/>
    <row r="80" spans="1:9">
      <c r="A80" s="385" t="s">
        <v>284</v>
      </c>
      <c r="B80" s="386"/>
      <c r="C80" s="386"/>
      <c r="D80" s="386"/>
      <c r="E80" s="386"/>
      <c r="F80" s="386"/>
      <c r="G80" s="386"/>
      <c r="H80" s="386"/>
      <c r="I80" s="387"/>
    </row>
    <row r="81" spans="1:9">
      <c r="A81" s="260"/>
      <c r="B81" s="261" t="s">
        <v>209</v>
      </c>
      <c r="C81" s="259" t="s">
        <v>194</v>
      </c>
      <c r="D81" s="259" t="s">
        <v>195</v>
      </c>
      <c r="E81" s="259" t="s">
        <v>196</v>
      </c>
      <c r="F81" s="259" t="s">
        <v>197</v>
      </c>
      <c r="G81" s="257" t="s">
        <v>145</v>
      </c>
      <c r="H81" s="257" t="s">
        <v>287</v>
      </c>
      <c r="I81" s="258" t="s">
        <v>288</v>
      </c>
    </row>
    <row r="82" spans="1:9">
      <c r="A82" s="199">
        <v>2010</v>
      </c>
      <c r="B82" s="200">
        <v>49555</v>
      </c>
      <c r="C82" s="201">
        <v>4.6800000000000001E-2</v>
      </c>
      <c r="D82" s="237">
        <v>5.3660416666666599E-2</v>
      </c>
      <c r="E82" s="203">
        <f>B82*C82</f>
        <v>2319.174</v>
      </c>
      <c r="F82" s="203">
        <f>B82*D82</f>
        <v>2659.1419479166634</v>
      </c>
      <c r="G82" s="263">
        <v>1363131</v>
      </c>
      <c r="H82" s="251">
        <f>E82/G82</f>
        <v>1.7013581233205025E-3</v>
      </c>
      <c r="I82" s="186">
        <f>F82/G82</f>
        <v>1.9507603802691475E-3</v>
      </c>
    </row>
    <row r="83" spans="1:9">
      <c r="A83" s="199">
        <f>A82+1</f>
        <v>2011</v>
      </c>
      <c r="B83" s="200">
        <v>51254</v>
      </c>
      <c r="C83" s="201">
        <v>4.8500000000000001E-2</v>
      </c>
      <c r="D83" s="237">
        <v>4.8795833333333302E-2</v>
      </c>
      <c r="E83" s="203">
        <f t="shared" ref="E83:E92" si="19">B83*C83</f>
        <v>2485.819</v>
      </c>
      <c r="F83" s="203">
        <f t="shared" ref="F83:F92" si="20">B83*D83</f>
        <v>2500.9816416666649</v>
      </c>
      <c r="G83" s="263">
        <v>1467557</v>
      </c>
      <c r="H83" s="251">
        <f t="shared" ref="H83:H92" si="21">E83/G83</f>
        <v>1.693848347968767E-3</v>
      </c>
      <c r="I83" s="186">
        <f t="shared" ref="I83:I92" si="22">F83/G83</f>
        <v>1.7041802408129054E-3</v>
      </c>
    </row>
    <row r="84" spans="1:9">
      <c r="A84" s="199">
        <f t="shared" ref="A84:A92" si="23">A83+1</f>
        <v>2012</v>
      </c>
      <c r="B84" s="200">
        <v>54426</v>
      </c>
      <c r="C84" s="201">
        <v>3.73E-2</v>
      </c>
      <c r="D84" s="237">
        <v>3.3791666666666602E-2</v>
      </c>
      <c r="E84" s="203">
        <f t="shared" si="19"/>
        <v>2030.0898</v>
      </c>
      <c r="F84" s="203">
        <f t="shared" si="20"/>
        <v>1839.1452499999964</v>
      </c>
      <c r="G84" s="263">
        <v>1515250</v>
      </c>
      <c r="H84" s="251">
        <f t="shared" si="21"/>
        <v>1.3397721828081175E-3</v>
      </c>
      <c r="I84" s="186">
        <f t="shared" si="22"/>
        <v>1.2137569707968959E-3</v>
      </c>
    </row>
    <row r="85" spans="1:9">
      <c r="A85" s="199">
        <f t="shared" si="23"/>
        <v>2013</v>
      </c>
      <c r="B85" s="200">
        <v>58012</v>
      </c>
      <c r="C85" s="201">
        <v>2.7799999999999998E-2</v>
      </c>
      <c r="D85" s="237">
        <v>3.6972916666666598E-2</v>
      </c>
      <c r="E85" s="203">
        <f t="shared" si="19"/>
        <v>1612.7335999999998</v>
      </c>
      <c r="F85" s="203">
        <f t="shared" si="20"/>
        <v>2144.8728416666627</v>
      </c>
      <c r="G85" s="263">
        <v>1568267</v>
      </c>
      <c r="H85" s="251">
        <f t="shared" si="21"/>
        <v>1.028353972888545E-3</v>
      </c>
      <c r="I85" s="186">
        <f t="shared" si="22"/>
        <v>1.3676707101958165E-3</v>
      </c>
    </row>
    <row r="86" spans="1:9">
      <c r="A86" s="199">
        <f t="shared" si="23"/>
        <v>2014</v>
      </c>
      <c r="B86" s="200">
        <v>61858</v>
      </c>
      <c r="C86" s="201">
        <v>2.6800000000000001E-2</v>
      </c>
      <c r="D86" s="237">
        <v>3.6566666666666602E-2</v>
      </c>
      <c r="E86" s="203">
        <f t="shared" si="19"/>
        <v>1657.7944</v>
      </c>
      <c r="F86" s="203">
        <f t="shared" si="20"/>
        <v>2261.9408666666627</v>
      </c>
      <c r="G86" s="263">
        <v>1613942</v>
      </c>
      <c r="H86" s="251">
        <f t="shared" si="21"/>
        <v>1.0271709887963755E-3</v>
      </c>
      <c r="I86" s="186">
        <f t="shared" si="22"/>
        <v>1.4015007148129627E-3</v>
      </c>
    </row>
    <row r="87" spans="1:9">
      <c r="A87" s="199">
        <f t="shared" si="23"/>
        <v>2015</v>
      </c>
      <c r="B87" s="200">
        <v>66859</v>
      </c>
      <c r="C87" s="201">
        <v>2.2599999999999999E-2</v>
      </c>
      <c r="D87" s="237">
        <v>2.71083333333333E-2</v>
      </c>
      <c r="E87" s="203">
        <f t="shared" si="19"/>
        <v>1511.0133999999998</v>
      </c>
      <c r="F87" s="203">
        <f t="shared" si="20"/>
        <v>1812.4360583333312</v>
      </c>
      <c r="G87" s="263">
        <v>1640508</v>
      </c>
      <c r="H87" s="251">
        <f t="shared" si="21"/>
        <v>9.2106432885423288E-4</v>
      </c>
      <c r="I87" s="186">
        <f t="shared" si="22"/>
        <v>1.1048017189390915E-3</v>
      </c>
    </row>
    <row r="88" spans="1:9">
      <c r="A88" s="199">
        <f t="shared" si="23"/>
        <v>2016</v>
      </c>
      <c r="B88" s="200">
        <v>71196</v>
      </c>
      <c r="C88" s="201">
        <v>1.9900000000000001E-2</v>
      </c>
      <c r="D88" s="237">
        <v>2.3366666666666598E-2</v>
      </c>
      <c r="E88" s="203">
        <f t="shared" si="19"/>
        <v>1416.8004000000001</v>
      </c>
      <c r="F88" s="203">
        <f t="shared" si="20"/>
        <v>1663.6131999999952</v>
      </c>
      <c r="G88" s="263">
        <v>1702851</v>
      </c>
      <c r="H88" s="251">
        <f t="shared" si="21"/>
        <v>8.3201665912049851E-4</v>
      </c>
      <c r="I88" s="186">
        <f t="shared" si="22"/>
        <v>9.7695758466242511E-4</v>
      </c>
    </row>
    <row r="89" spans="1:9">
      <c r="A89" s="199">
        <f t="shared" si="23"/>
        <v>2017</v>
      </c>
      <c r="B89" s="200">
        <v>74445</v>
      </c>
      <c r="C89" s="201">
        <v>1.7399999999999999E-2</v>
      </c>
      <c r="D89" s="237">
        <v>2.6391666666666602E-2</v>
      </c>
      <c r="E89" s="203">
        <f t="shared" si="19"/>
        <v>1295.3429999999998</v>
      </c>
      <c r="F89" s="203">
        <f t="shared" si="20"/>
        <v>1964.7276249999952</v>
      </c>
      <c r="G89" s="263">
        <v>1806789</v>
      </c>
      <c r="H89" s="251">
        <f t="shared" si="21"/>
        <v>7.1693097533801669E-4</v>
      </c>
      <c r="I89" s="186">
        <f t="shared" si="22"/>
        <v>1.0874139841453513E-3</v>
      </c>
    </row>
    <row r="90" spans="1:9">
      <c r="A90" s="199">
        <f t="shared" si="23"/>
        <v>2018</v>
      </c>
      <c r="B90" s="200">
        <v>77151</v>
      </c>
      <c r="C90" s="201">
        <v>1.95E-2</v>
      </c>
      <c r="D90" s="237">
        <v>2.6841666666666601E-2</v>
      </c>
      <c r="E90" s="203">
        <f t="shared" si="19"/>
        <v>1504.4445000000001</v>
      </c>
      <c r="F90" s="203">
        <f t="shared" si="20"/>
        <v>2070.8614249999951</v>
      </c>
      <c r="G90" s="263">
        <v>1901157</v>
      </c>
      <c r="H90" s="251">
        <f t="shared" si="21"/>
        <v>7.9133101579722241E-4</v>
      </c>
      <c r="I90" s="186">
        <f t="shared" si="22"/>
        <v>1.0892637614883962E-3</v>
      </c>
    </row>
    <row r="91" spans="1:9">
      <c r="A91" s="199">
        <f t="shared" si="23"/>
        <v>2019</v>
      </c>
      <c r="B91" s="200">
        <v>80886</v>
      </c>
      <c r="C91" s="201">
        <v>1.34E-2</v>
      </c>
      <c r="D91" s="237">
        <v>1.49333333333333E-2</v>
      </c>
      <c r="E91" s="203">
        <f t="shared" si="19"/>
        <v>1083.8724</v>
      </c>
      <c r="F91" s="203">
        <f t="shared" si="20"/>
        <v>1207.8975999999973</v>
      </c>
      <c r="G91" s="263">
        <v>2000955</v>
      </c>
      <c r="H91" s="251">
        <f t="shared" si="21"/>
        <v>5.4167754897036663E-4</v>
      </c>
      <c r="I91" s="186">
        <f t="shared" si="22"/>
        <v>6.0366055208637738E-4</v>
      </c>
    </row>
    <row r="92" spans="1:9" ht="17" thickBot="1">
      <c r="A92" s="204">
        <f t="shared" si="23"/>
        <v>2020</v>
      </c>
      <c r="B92" s="205">
        <v>90983</v>
      </c>
      <c r="C92" s="242">
        <v>2.5660000000000001E-3</v>
      </c>
      <c r="D92" s="190">
        <v>9.2083000000000009E-3</v>
      </c>
      <c r="E92" s="206">
        <f t="shared" si="19"/>
        <v>233.462378</v>
      </c>
      <c r="F92" s="206">
        <f t="shared" si="20"/>
        <v>837.79875890000005</v>
      </c>
      <c r="G92" s="262">
        <v>1972186</v>
      </c>
      <c r="H92" s="191">
        <f t="shared" si="21"/>
        <v>1.1837746439737428E-4</v>
      </c>
      <c r="I92" s="192">
        <f t="shared" si="22"/>
        <v>4.2480717280215965E-4</v>
      </c>
    </row>
    <row r="95" spans="1:9" ht="34">
      <c r="A95" s="17" t="s">
        <v>43</v>
      </c>
      <c r="B95" s="325" t="s">
        <v>210</v>
      </c>
      <c r="C95" s="328" t="s">
        <v>210</v>
      </c>
      <c r="D95" s="328" t="s">
        <v>208</v>
      </c>
    </row>
    <row r="96" spans="1:9" ht="34">
      <c r="A96" s="15" t="s">
        <v>199</v>
      </c>
      <c r="B96" s="3" t="s">
        <v>211</v>
      </c>
      <c r="C96" s="4" t="s">
        <v>278</v>
      </c>
      <c r="D96" s="4" t="s">
        <v>165</v>
      </c>
    </row>
    <row r="97" spans="1:9" ht="17" thickBot="1"/>
    <row r="98" spans="1:9">
      <c r="A98" s="385" t="s">
        <v>286</v>
      </c>
      <c r="B98" s="386"/>
      <c r="C98" s="386"/>
      <c r="D98" s="386"/>
      <c r="E98" s="386"/>
      <c r="F98" s="386"/>
      <c r="G98" s="386"/>
      <c r="H98" s="386"/>
      <c r="I98" s="387"/>
    </row>
    <row r="99" spans="1:9">
      <c r="A99" s="260"/>
      <c r="B99" s="261" t="s">
        <v>212</v>
      </c>
      <c r="C99" s="259" t="s">
        <v>194</v>
      </c>
      <c r="D99" s="259" t="s">
        <v>195</v>
      </c>
      <c r="E99" s="259" t="s">
        <v>196</v>
      </c>
      <c r="F99" s="259" t="s">
        <v>197</v>
      </c>
      <c r="G99" s="257" t="s">
        <v>145</v>
      </c>
      <c r="H99" s="257" t="s">
        <v>287</v>
      </c>
      <c r="I99" s="258" t="s">
        <v>288</v>
      </c>
    </row>
    <row r="100" spans="1:9">
      <c r="A100" s="199">
        <v>2010</v>
      </c>
      <c r="B100" s="200">
        <v>46939.424305</v>
      </c>
      <c r="C100" s="237">
        <v>4.9774166666666604E-3</v>
      </c>
      <c r="D100" s="237">
        <v>3.6244249999999999E-2</v>
      </c>
      <c r="E100" s="203">
        <f>B100*C100</f>
        <v>233.63707285944511</v>
      </c>
      <c r="F100" s="203">
        <f>B100*D100</f>
        <v>1701.2842293664962</v>
      </c>
      <c r="G100" s="263">
        <v>1606027</v>
      </c>
      <c r="H100" s="251">
        <f>E100/G100</f>
        <v>1.4547518370453617E-4</v>
      </c>
      <c r="I100" s="186">
        <f>F100/G100</f>
        <v>1.0593123461601183E-3</v>
      </c>
    </row>
    <row r="101" spans="1:9">
      <c r="A101" s="199">
        <f>A100+1</f>
        <v>2011</v>
      </c>
      <c r="B101" s="200">
        <v>48760.966224999996</v>
      </c>
      <c r="C101" s="237">
        <v>4.8046666666666602E-3</v>
      </c>
      <c r="D101" s="237">
        <v>3.1359916666666598E-2</v>
      </c>
      <c r="E101" s="203">
        <f t="shared" ref="E101:E110" si="24">B101*C101</f>
        <v>234.28018905571633</v>
      </c>
      <c r="F101" s="203">
        <f t="shared" ref="F101:F110" si="25">B101*D101</f>
        <v>1529.1398374021444</v>
      </c>
      <c r="G101" s="263">
        <v>1660141</v>
      </c>
      <c r="H101" s="251">
        <f t="shared" ref="H101:H110" si="26">E101/G101</f>
        <v>1.4112065725484541E-4</v>
      </c>
      <c r="I101" s="186">
        <f t="shared" ref="I101:I110" si="27">F101/G101</f>
        <v>9.2109033955678726E-4</v>
      </c>
    </row>
    <row r="102" spans="1:9">
      <c r="A102" s="199">
        <f t="shared" ref="A102:A110" si="28">A101+1</f>
        <v>2012</v>
      </c>
      <c r="B102" s="200">
        <v>51346.680525000003</v>
      </c>
      <c r="C102" s="237">
        <v>3.1997499999999999E-3</v>
      </c>
      <c r="D102" s="237">
        <v>1.9180416666666599E-2</v>
      </c>
      <c r="E102" s="203">
        <f t="shared" si="24"/>
        <v>164.29654100986875</v>
      </c>
      <c r="F102" s="203">
        <f t="shared" si="25"/>
        <v>984.85072691971538</v>
      </c>
      <c r="G102" s="263">
        <v>1711770</v>
      </c>
      <c r="H102" s="251">
        <f t="shared" si="26"/>
        <v>9.59805003066234E-5</v>
      </c>
      <c r="I102" s="186">
        <f t="shared" si="27"/>
        <v>5.753405696558039E-4</v>
      </c>
    </row>
    <row r="103" spans="1:9">
      <c r="A103" s="199">
        <f t="shared" si="28"/>
        <v>2013</v>
      </c>
      <c r="B103" s="200">
        <v>54245.111725000002</v>
      </c>
      <c r="C103" s="237">
        <v>3.13E-3</v>
      </c>
      <c r="D103" s="237">
        <v>2.3897833333333299E-2</v>
      </c>
      <c r="E103" s="203">
        <f t="shared" si="24"/>
        <v>169.78719969925001</v>
      </c>
      <c r="F103" s="203">
        <f t="shared" si="25"/>
        <v>1296.3406391520941</v>
      </c>
      <c r="G103" s="263">
        <v>1780336</v>
      </c>
      <c r="H103" s="251">
        <f t="shared" si="26"/>
        <v>9.5368065185026877E-5</v>
      </c>
      <c r="I103" s="186">
        <f t="shared" si="27"/>
        <v>7.2814381057962881E-4</v>
      </c>
    </row>
    <row r="104" spans="1:9">
      <c r="A104" s="199">
        <f t="shared" si="28"/>
        <v>2014</v>
      </c>
      <c r="B104" s="200">
        <v>56230</v>
      </c>
      <c r="C104" s="237">
        <v>3.9015833333333298E-3</v>
      </c>
      <c r="D104" s="237">
        <v>2.5690833333333298E-2</v>
      </c>
      <c r="E104" s="203">
        <f t="shared" si="24"/>
        <v>219.38603083333314</v>
      </c>
      <c r="F104" s="203">
        <f t="shared" si="25"/>
        <v>1444.5955583333314</v>
      </c>
      <c r="G104" s="263">
        <v>1863008</v>
      </c>
      <c r="H104" s="251">
        <f t="shared" si="26"/>
        <v>1.1775903851906869E-4</v>
      </c>
      <c r="I104" s="186">
        <f t="shared" si="27"/>
        <v>7.754102818309591E-4</v>
      </c>
    </row>
    <row r="105" spans="1:9">
      <c r="A105" s="199">
        <f t="shared" si="28"/>
        <v>2015</v>
      </c>
      <c r="B105" s="200">
        <v>59671</v>
      </c>
      <c r="C105" s="237">
        <v>4.5004166666666604E-3</v>
      </c>
      <c r="D105" s="237">
        <v>1.9010333333333299E-2</v>
      </c>
      <c r="E105" s="203">
        <f t="shared" si="24"/>
        <v>268.54436291666627</v>
      </c>
      <c r="F105" s="203">
        <f t="shared" si="25"/>
        <v>1134.3656003333313</v>
      </c>
      <c r="G105" s="263">
        <v>1919641</v>
      </c>
      <c r="H105" s="251">
        <f t="shared" si="26"/>
        <v>1.3989301276471291E-4</v>
      </c>
      <c r="I105" s="186">
        <f t="shared" si="27"/>
        <v>5.9092590767405534E-4</v>
      </c>
    </row>
    <row r="106" spans="1:9">
      <c r="A106" s="199">
        <f t="shared" si="28"/>
        <v>2016</v>
      </c>
      <c r="B106" s="200">
        <v>63606</v>
      </c>
      <c r="C106" s="237">
        <v>3.0967499999999997E-3</v>
      </c>
      <c r="D106" s="237">
        <v>1.3052083333333299E-2</v>
      </c>
      <c r="E106" s="203">
        <f t="shared" si="24"/>
        <v>196.97188049999997</v>
      </c>
      <c r="F106" s="203">
        <f t="shared" si="25"/>
        <v>830.19081249999783</v>
      </c>
      <c r="G106" s="263">
        <v>1994712</v>
      </c>
      <c r="H106" s="251">
        <f t="shared" si="26"/>
        <v>9.8747027390420249E-5</v>
      </c>
      <c r="I106" s="186">
        <f t="shared" si="27"/>
        <v>4.1619582801928189E-4</v>
      </c>
    </row>
    <row r="107" spans="1:9">
      <c r="A107" s="199">
        <f t="shared" si="28"/>
        <v>2017</v>
      </c>
      <c r="B107" s="200">
        <v>68876</v>
      </c>
      <c r="C107" s="201">
        <v>2.3999999999999998E-3</v>
      </c>
      <c r="D107" s="237">
        <v>1.2358083333333301E-2</v>
      </c>
      <c r="E107" s="203">
        <f t="shared" si="24"/>
        <v>165.30239999999998</v>
      </c>
      <c r="F107" s="203">
        <f t="shared" si="25"/>
        <v>851.17534766666438</v>
      </c>
      <c r="G107" s="263">
        <v>2068757</v>
      </c>
      <c r="H107" s="251">
        <f t="shared" si="26"/>
        <v>7.9904213012934805E-5</v>
      </c>
      <c r="I107" s="186">
        <f t="shared" si="27"/>
        <v>4.1144288462427648E-4</v>
      </c>
    </row>
    <row r="108" spans="1:9">
      <c r="A108" s="199">
        <f t="shared" si="28"/>
        <v>2018</v>
      </c>
      <c r="B108" s="200">
        <v>68899</v>
      </c>
      <c r="C108" s="201">
        <v>6.0000000000000001E-3</v>
      </c>
      <c r="D108" s="237">
        <v>1.4606583333333301E-2</v>
      </c>
      <c r="E108" s="203">
        <f t="shared" si="24"/>
        <v>413.39400000000001</v>
      </c>
      <c r="F108" s="203">
        <f t="shared" si="25"/>
        <v>1006.3789850833311</v>
      </c>
      <c r="G108" s="263">
        <v>2141792</v>
      </c>
      <c r="H108" s="251">
        <f t="shared" si="26"/>
        <v>1.9301314039832067E-4</v>
      </c>
      <c r="I108" s="186">
        <f t="shared" si="27"/>
        <v>4.698770866094052E-4</v>
      </c>
    </row>
    <row r="109" spans="1:9">
      <c r="A109" s="199">
        <f t="shared" si="28"/>
        <v>2019</v>
      </c>
      <c r="B109" s="200">
        <v>69841</v>
      </c>
      <c r="C109" s="201">
        <v>7.4349999999999998E-3</v>
      </c>
      <c r="D109" s="237">
        <v>9.3582500000000002E-3</v>
      </c>
      <c r="E109" s="203">
        <f t="shared" si="24"/>
        <v>519.26783499999999</v>
      </c>
      <c r="F109" s="203">
        <f t="shared" si="25"/>
        <v>653.58953825000003</v>
      </c>
      <c r="G109" s="263">
        <v>2217787</v>
      </c>
      <c r="H109" s="251">
        <f t="shared" si="26"/>
        <v>2.3413782973748156E-4</v>
      </c>
      <c r="I109" s="186">
        <f t="shared" si="27"/>
        <v>2.9470347614536473E-4</v>
      </c>
    </row>
    <row r="110" spans="1:9" ht="17" thickBot="1">
      <c r="A110" s="204">
        <f t="shared" si="28"/>
        <v>2020</v>
      </c>
      <c r="B110" s="205">
        <v>70161</v>
      </c>
      <c r="C110" s="242">
        <v>1.49E-3</v>
      </c>
      <c r="D110" s="190">
        <v>3.7439999999999999E-3</v>
      </c>
      <c r="E110" s="206">
        <f t="shared" si="24"/>
        <v>104.53989</v>
      </c>
      <c r="F110" s="206">
        <f t="shared" si="25"/>
        <v>262.68278399999997</v>
      </c>
      <c r="G110" s="262">
        <v>2112039</v>
      </c>
      <c r="H110" s="191">
        <f t="shared" si="26"/>
        <v>4.9497139967585825E-5</v>
      </c>
      <c r="I110" s="192">
        <f t="shared" si="27"/>
        <v>1.2437402150244383E-4</v>
      </c>
    </row>
    <row r="113" spans="1:11" ht="34">
      <c r="A113" s="17" t="s">
        <v>43</v>
      </c>
      <c r="B113" s="325" t="s">
        <v>45</v>
      </c>
      <c r="C113" s="328" t="s">
        <v>213</v>
      </c>
      <c r="D113" s="328" t="s">
        <v>208</v>
      </c>
    </row>
    <row r="114" spans="1:11" ht="34">
      <c r="A114" s="17"/>
      <c r="B114" s="325"/>
      <c r="C114" s="328" t="s">
        <v>214</v>
      </c>
      <c r="D114" s="329"/>
    </row>
    <row r="115" spans="1:11" ht="17">
      <c r="A115" s="15" t="s">
        <v>199</v>
      </c>
      <c r="B115" s="3" t="s">
        <v>215</v>
      </c>
      <c r="C115" s="4" t="s">
        <v>165</v>
      </c>
      <c r="D115" s="4" t="s">
        <v>165</v>
      </c>
    </row>
    <row r="117" spans="1:11" ht="17" thickBot="1"/>
    <row r="118" spans="1:11">
      <c r="A118" s="385" t="s">
        <v>285</v>
      </c>
      <c r="B118" s="386"/>
      <c r="C118" s="386"/>
      <c r="D118" s="386"/>
      <c r="E118" s="386"/>
      <c r="F118" s="361"/>
      <c r="G118" s="386"/>
      <c r="H118" s="386"/>
      <c r="I118" s="387"/>
    </row>
    <row r="119" spans="1:11">
      <c r="A119" s="260"/>
      <c r="B119" s="261" t="s">
        <v>218</v>
      </c>
      <c r="C119" s="259" t="s">
        <v>194</v>
      </c>
      <c r="D119" s="259" t="s">
        <v>195</v>
      </c>
      <c r="E119" s="259" t="s">
        <v>196</v>
      </c>
      <c r="F119" s="198" t="s">
        <v>197</v>
      </c>
      <c r="G119" s="257" t="s">
        <v>145</v>
      </c>
      <c r="H119" s="257" t="s">
        <v>287</v>
      </c>
      <c r="I119" s="258" t="s">
        <v>288</v>
      </c>
    </row>
    <row r="120" spans="1:11">
      <c r="A120" s="199">
        <v>2010</v>
      </c>
      <c r="B120" s="200">
        <v>808310782.29999995</v>
      </c>
      <c r="C120" s="237">
        <v>4.0179999999999999E-3</v>
      </c>
      <c r="D120" s="237">
        <v>3.7809333333333299E-2</v>
      </c>
      <c r="E120" s="209">
        <f>B120*C120</f>
        <v>3247792.7232813998</v>
      </c>
      <c r="F120" s="203">
        <f>B120*D120</f>
        <v>30561691.804908104</v>
      </c>
      <c r="G120" s="263">
        <v>9536670000</v>
      </c>
      <c r="H120" s="251">
        <f>E120/G120</f>
        <v>3.4055836295912513E-4</v>
      </c>
      <c r="I120" s="186">
        <f>F120/G120</f>
        <v>3.204650240063681E-3</v>
      </c>
      <c r="J120" s="2"/>
      <c r="K120" s="2"/>
    </row>
    <row r="121" spans="1:11">
      <c r="A121" s="199">
        <f>A120+1</f>
        <v>2011</v>
      </c>
      <c r="B121" s="200">
        <v>847384819.70000005</v>
      </c>
      <c r="C121" s="237">
        <v>6.1000000000000004E-3</v>
      </c>
      <c r="D121" s="237">
        <v>4.3076666666666596E-2</v>
      </c>
      <c r="E121" s="209">
        <f t="shared" ref="E121:E130" si="29">B121*C121</f>
        <v>5169047.4001700003</v>
      </c>
      <c r="F121" s="203">
        <f t="shared" ref="F121:F130" si="30">B121*D121</f>
        <v>36502513.416610278</v>
      </c>
      <c r="G121" s="263">
        <v>9795880000</v>
      </c>
      <c r="H121" s="251">
        <f t="shared" ref="H121:H130" si="31">E121/G121</f>
        <v>5.2767565549700489E-4</v>
      </c>
      <c r="I121" s="186">
        <f t="shared" ref="I121:I130" si="32">F121/G121</f>
        <v>3.7263128393375867E-3</v>
      </c>
      <c r="J121" s="2"/>
      <c r="K121" s="2"/>
    </row>
    <row r="122" spans="1:11">
      <c r="A122" s="199">
        <f t="shared" ref="A122:A130" si="33">A121+1</f>
        <v>2012</v>
      </c>
      <c r="B122" s="200">
        <v>886426537</v>
      </c>
      <c r="C122" s="237">
        <v>4.0000000000000002E-4</v>
      </c>
      <c r="D122" s="237">
        <v>3.0474833333333298E-2</v>
      </c>
      <c r="E122" s="209">
        <f t="shared" si="29"/>
        <v>354570.61480000004</v>
      </c>
      <c r="F122" s="203">
        <f t="shared" si="30"/>
        <v>27013700.977318801</v>
      </c>
      <c r="G122" s="263">
        <v>9833890000</v>
      </c>
      <c r="H122" s="251">
        <f t="shared" si="31"/>
        <v>3.6055987488165931E-5</v>
      </c>
      <c r="I122" s="186">
        <f t="shared" si="32"/>
        <v>2.7470005234265182E-3</v>
      </c>
      <c r="J122" s="2"/>
      <c r="K122" s="2"/>
    </row>
    <row r="123" spans="1:11">
      <c r="A123" s="199">
        <f t="shared" si="33"/>
        <v>2013</v>
      </c>
      <c r="B123" s="200">
        <v>911735490.29999995</v>
      </c>
      <c r="C123" s="237">
        <v>3.8000000000000002E-4</v>
      </c>
      <c r="D123" s="237">
        <v>3.0115583333333296E-2</v>
      </c>
      <c r="E123" s="209">
        <f t="shared" si="29"/>
        <v>346459.48631399998</v>
      </c>
      <c r="F123" s="203">
        <f t="shared" si="30"/>
        <v>27457446.136087138</v>
      </c>
      <c r="G123" s="263">
        <v>9929100000</v>
      </c>
      <c r="H123" s="251">
        <f t="shared" si="31"/>
        <v>3.4893342429223187E-5</v>
      </c>
      <c r="I123" s="186">
        <f t="shared" si="32"/>
        <v>2.7653509518573826E-3</v>
      </c>
      <c r="J123" s="2"/>
      <c r="K123" s="2"/>
    </row>
    <row r="124" spans="1:11">
      <c r="A124" s="199">
        <f t="shared" si="33"/>
        <v>2014</v>
      </c>
      <c r="B124" s="200">
        <v>962634702.5</v>
      </c>
      <c r="C124" s="237">
        <v>4.8999999999999998E-4</v>
      </c>
      <c r="D124" s="237">
        <v>2.2826083333333299E-2</v>
      </c>
      <c r="E124" s="209">
        <f t="shared" si="29"/>
        <v>471691.00422499998</v>
      </c>
      <c r="F124" s="203">
        <f t="shared" si="30"/>
        <v>21973179.93882351</v>
      </c>
      <c r="G124" s="263">
        <v>10163600000</v>
      </c>
      <c r="H124" s="251">
        <f t="shared" si="31"/>
        <v>4.6409835513499155E-5</v>
      </c>
      <c r="I124" s="186">
        <f t="shared" si="32"/>
        <v>2.161948516158006E-3</v>
      </c>
      <c r="J124" s="2"/>
      <c r="K124" s="2"/>
    </row>
    <row r="125" spans="1:11">
      <c r="A125" s="199">
        <f t="shared" si="33"/>
        <v>2015</v>
      </c>
      <c r="B125" s="200">
        <v>1040527395</v>
      </c>
      <c r="C125" s="237">
        <v>-2.8700000000000002E-3</v>
      </c>
      <c r="D125" s="237">
        <v>1.27115833333333E-2</v>
      </c>
      <c r="E125" s="209">
        <f t="shared" si="29"/>
        <v>-2986313.62365</v>
      </c>
      <c r="F125" s="203">
        <f t="shared" si="30"/>
        <v>13226750.692158716</v>
      </c>
      <c r="G125" s="263">
        <v>10516400000</v>
      </c>
      <c r="H125" s="251">
        <f t="shared" si="31"/>
        <v>-2.8396729143528204E-4</v>
      </c>
      <c r="I125" s="186">
        <f t="shared" si="32"/>
        <v>1.2577260937353767E-3</v>
      </c>
      <c r="J125" s="2"/>
      <c r="K125" s="2"/>
    </row>
    <row r="126" spans="1:11">
      <c r="A126" s="199">
        <f t="shared" si="33"/>
        <v>2016</v>
      </c>
      <c r="B126" s="200">
        <v>1087642353</v>
      </c>
      <c r="C126" s="237">
        <v>-6.1199999999999996E-3</v>
      </c>
      <c r="D126" s="237">
        <v>9.3062500000000003E-3</v>
      </c>
      <c r="E126" s="209">
        <f t="shared" si="29"/>
        <v>-6656371.2003599992</v>
      </c>
      <c r="F126" s="203">
        <f t="shared" si="30"/>
        <v>10121871.64760625</v>
      </c>
      <c r="G126" s="263">
        <v>10806000000</v>
      </c>
      <c r="H126" s="251">
        <f t="shared" si="31"/>
        <v>-6.1598845089394776E-4</v>
      </c>
      <c r="I126" s="186">
        <f t="shared" si="32"/>
        <v>9.3668995443330094E-4</v>
      </c>
      <c r="J126" s="2"/>
      <c r="K126" s="2"/>
    </row>
    <row r="127" spans="1:11">
      <c r="A127" s="199">
        <f t="shared" si="33"/>
        <v>2017</v>
      </c>
      <c r="B127" s="200">
        <v>1134439944</v>
      </c>
      <c r="C127" s="237">
        <v>-7.6E-3</v>
      </c>
      <c r="D127" s="237">
        <v>1.17295833333333E-2</v>
      </c>
      <c r="E127" s="209">
        <f t="shared" si="29"/>
        <v>-8621743.5744000003</v>
      </c>
      <c r="F127" s="203">
        <f t="shared" si="30"/>
        <v>13306507.859809963</v>
      </c>
      <c r="G127" s="263">
        <v>11183800000</v>
      </c>
      <c r="H127" s="251">
        <f t="shared" si="31"/>
        <v>-7.7091360489279137E-4</v>
      </c>
      <c r="I127" s="186">
        <f t="shared" si="32"/>
        <v>1.1898020225513657E-3</v>
      </c>
      <c r="J127" s="2"/>
      <c r="K127" s="2"/>
    </row>
    <row r="128" spans="1:11">
      <c r="A128" s="199">
        <f t="shared" si="33"/>
        <v>2018</v>
      </c>
      <c r="B128" s="200">
        <v>1182430148</v>
      </c>
      <c r="C128" s="237">
        <v>-6.6E-3</v>
      </c>
      <c r="D128" s="237">
        <v>1.26658333333333E-2</v>
      </c>
      <c r="E128" s="209">
        <f t="shared" si="29"/>
        <v>-7804038.9768000003</v>
      </c>
      <c r="F128" s="203">
        <f t="shared" si="30"/>
        <v>14976463.182876628</v>
      </c>
      <c r="G128" s="263">
        <v>11544000000</v>
      </c>
      <c r="H128" s="251">
        <f t="shared" si="31"/>
        <v>-6.7602555239085237E-4</v>
      </c>
      <c r="I128" s="186">
        <f t="shared" si="32"/>
        <v>1.2973374205541084E-3</v>
      </c>
      <c r="J128" s="2"/>
      <c r="K128" s="2"/>
    </row>
    <row r="129" spans="1:11">
      <c r="A129" s="199">
        <f t="shared" si="33"/>
        <v>2019</v>
      </c>
      <c r="B129" s="200">
        <v>1242102339</v>
      </c>
      <c r="C129" s="237">
        <v>-6.365E-3</v>
      </c>
      <c r="D129" s="237">
        <v>5.8694166666666599E-3</v>
      </c>
      <c r="E129" s="209">
        <f t="shared" si="29"/>
        <v>-7905981.3877349999</v>
      </c>
      <c r="F129" s="203">
        <f t="shared" si="30"/>
        <v>7290416.170232242</v>
      </c>
      <c r="G129" s="263">
        <v>11935520700</v>
      </c>
      <c r="H129" s="251">
        <f t="shared" si="31"/>
        <v>-6.6239099126483856E-4</v>
      </c>
      <c r="I129" s="186">
        <f t="shared" si="32"/>
        <v>6.1081676731809798E-4</v>
      </c>
      <c r="J129" s="2"/>
      <c r="K129" s="2"/>
    </row>
    <row r="130" spans="1:11" ht="17" thickBot="1">
      <c r="A130" s="204">
        <f t="shared" si="33"/>
        <v>2020</v>
      </c>
      <c r="B130" s="205">
        <v>1358163022</v>
      </c>
      <c r="C130" s="215">
        <v>-6.3579999999999999E-3</v>
      </c>
      <c r="D130" s="190">
        <v>2.1320000000000002E-3</v>
      </c>
      <c r="E130" s="210">
        <f t="shared" si="29"/>
        <v>-8635200.493875999</v>
      </c>
      <c r="F130" s="206">
        <f t="shared" si="30"/>
        <v>2895603.5629040003</v>
      </c>
      <c r="G130" s="262">
        <v>11322815650</v>
      </c>
      <c r="H130" s="191">
        <f t="shared" si="31"/>
        <v>-7.6263720622140479E-4</v>
      </c>
      <c r="I130" s="192">
        <f t="shared" si="32"/>
        <v>2.557317589908832E-4</v>
      </c>
      <c r="J130" s="2"/>
      <c r="K130" s="2"/>
    </row>
    <row r="133" spans="1:11">
      <c r="A133" s="15" t="s">
        <v>43</v>
      </c>
      <c r="B133" s="325" t="s">
        <v>42</v>
      </c>
      <c r="C133" s="325" t="s">
        <v>42</v>
      </c>
      <c r="D133" s="324" t="s">
        <v>40</v>
      </c>
    </row>
    <row r="134" spans="1:11" ht="34">
      <c r="A134" s="15" t="s">
        <v>199</v>
      </c>
      <c r="B134" s="193" t="s">
        <v>219</v>
      </c>
      <c r="C134" s="208" t="s">
        <v>277</v>
      </c>
      <c r="D134" s="197" t="s">
        <v>165</v>
      </c>
    </row>
  </sheetData>
  <mergeCells count="7">
    <mergeCell ref="A98:I98"/>
    <mergeCell ref="A118:I118"/>
    <mergeCell ref="A3:I3"/>
    <mergeCell ref="A22:I22"/>
    <mergeCell ref="A42:I42"/>
    <mergeCell ref="A61:I61"/>
    <mergeCell ref="A80:I80"/>
  </mergeCells>
  <hyperlinks>
    <hyperlink ref="B18" r:id="rId1" location="0" display="https://fred.stlouisfed.org/series/CURRCIR - 0" xr:uid="{5527C1FC-9374-1943-BA40-A70B464A9A57}"/>
    <hyperlink ref="C18" r:id="rId2" xr:uid="{A62983D9-C117-3F46-B288-1346032BC3B7}"/>
    <hyperlink ref="D18" r:id="rId3" location="0" xr:uid="{2673EF15-8A07-D943-B5E3-613E77FCB9AD}"/>
    <hyperlink ref="C37" r:id="rId4" xr:uid="{A6C7E9CF-87CA-4F4A-B5D2-EF6AF9C5E8DD}"/>
    <hyperlink ref="D37" r:id="rId5" location="0" xr:uid="{C779369D-C164-B148-91B7-A0900E3A2405}"/>
    <hyperlink ref="C38" r:id="rId6" xr:uid="{766C407B-2D3B-6343-B232-71575D3F1DB1}"/>
    <hyperlink ref="B57" r:id="rId7" xr:uid="{07C859BC-2BF8-1A42-BC6D-B21F4B221BA5}"/>
    <hyperlink ref="C57" r:id="rId8" xr:uid="{156E9897-E6E3-F14F-A3BD-BC626B72261C}"/>
    <hyperlink ref="D57" r:id="rId9" xr:uid="{E3F625A3-0616-EE45-A7EA-9A7A4B0A821F}"/>
    <hyperlink ref="B76" r:id="rId10" location="!/cube/snbnomu?fromDate=2000-01&amp;toDate=2020-10&amp;dimSel=D0(5,10,20,50,100,200,500,1000,T,M)" xr:uid="{FA2DC86F-47FE-4242-9C45-FB4736341E4A}"/>
    <hyperlink ref="D76" r:id="rId11" location="0" display="FRED " xr:uid="{EA2CEC06-B6FB-5140-8E68-6362BF1BFC6E}"/>
    <hyperlink ref="C76" r:id="rId12" xr:uid="{38A2EB58-69D8-094B-B145-C1B8C0E63A32}"/>
    <hyperlink ref="B95" r:id="rId13" xr:uid="{BF1A3934-E0BA-5C4E-AB80-BBE3B2B7C511}"/>
    <hyperlink ref="D95" r:id="rId14" location="0" xr:uid="{D27747BC-0891-5849-B41C-200A818491AD}"/>
    <hyperlink ref="C95" r:id="rId15" xr:uid="{AC622FDA-89FB-1649-9859-434BD5A7E55E}"/>
    <hyperlink ref="D113" r:id="rId16" xr:uid="{C1EE5E1E-9DE0-DE49-817C-8B5537CD8D22}"/>
    <hyperlink ref="B113" r:id="rId17" location=":~:text=There%20are%20over%203.9%20billion,worth%20about%20%C2%A371%20billion." xr:uid="{BF69A10F-38E9-0D44-B316-963BAB29F788}"/>
    <hyperlink ref="C113" r:id="rId18" xr:uid="{AAE17505-4B00-8F40-BBD9-73EE92332B7B}"/>
    <hyperlink ref="C114" r:id="rId19" xr:uid="{F76C6745-A1EE-B444-8CF7-FC87054E8F25}"/>
    <hyperlink ref="D133" r:id="rId20" xr:uid="{7D4F2A3C-5D39-5946-9C3C-A420A97A1E37}"/>
    <hyperlink ref="B133" r:id="rId21" xr:uid="{1ADC3384-4995-2C42-959F-8F0814C06B5E}"/>
    <hyperlink ref="C133" r:id="rId22" xr:uid="{9C9CD9D2-3A38-C34D-863A-C879DAA388E3}"/>
    <hyperlink ref="B37" r:id="rId23" xr:uid="{55456C66-D496-4E47-AEA1-D58DF9183FEF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2179C-7CBE-6E4A-8300-C9C40060EA94}">
  <sheetPr>
    <tabColor rgb="FF92D050"/>
  </sheetPr>
  <dimension ref="A1:H13"/>
  <sheetViews>
    <sheetView workbookViewId="0">
      <selection sqref="A1:F1"/>
    </sheetView>
  </sheetViews>
  <sheetFormatPr baseColWidth="10" defaultRowHeight="16"/>
  <cols>
    <col min="2" max="2" width="15.5" bestFit="1" customWidth="1"/>
    <col min="3" max="3" width="19.33203125" bestFit="1" customWidth="1"/>
    <col min="4" max="4" width="18.5" bestFit="1" customWidth="1"/>
    <col min="5" max="5" width="23.83203125" bestFit="1" customWidth="1"/>
    <col min="6" max="6" width="23" bestFit="1" customWidth="1"/>
  </cols>
  <sheetData>
    <row r="1" spans="1:8">
      <c r="A1" s="391" t="s">
        <v>192</v>
      </c>
      <c r="B1" s="392"/>
      <c r="C1" s="392"/>
      <c r="D1" s="392"/>
      <c r="E1" s="392"/>
      <c r="F1" s="393"/>
    </row>
    <row r="2" spans="1:8">
      <c r="A2" s="180"/>
      <c r="B2" s="212" t="s">
        <v>216</v>
      </c>
      <c r="C2" s="213" t="s">
        <v>194</v>
      </c>
      <c r="D2" s="213" t="s">
        <v>195</v>
      </c>
      <c r="E2" s="213" t="s">
        <v>196</v>
      </c>
      <c r="F2" s="214" t="s">
        <v>197</v>
      </c>
      <c r="H2" s="217"/>
    </row>
    <row r="3" spans="1:8">
      <c r="A3" s="199">
        <v>2010</v>
      </c>
      <c r="B3" s="200">
        <f>'Table 5 and 6 Raw Data'!B5</f>
        <v>945.64</v>
      </c>
      <c r="C3" s="202">
        <f>'Table 5 and 6 Raw Data'!C5</f>
        <v>1.4E-3</v>
      </c>
      <c r="D3" s="202">
        <f>'Table 5 and 6 Raw Data'!D5</f>
        <v>3.2199999999999999E-2</v>
      </c>
      <c r="E3" s="272">
        <f>('Table 5 and 6 Raw Data'!H5)*100</f>
        <v>8.8306524016859064E-3</v>
      </c>
      <c r="F3" s="273">
        <f>('Table 5 and 6 Raw Data'!I5)*100</f>
        <v>0.20310500523877587</v>
      </c>
      <c r="H3" s="216"/>
    </row>
    <row r="4" spans="1:8">
      <c r="A4" s="199">
        <f>A3+1</f>
        <v>2011</v>
      </c>
      <c r="B4" s="200">
        <f>'Table 5 and 6 Raw Data'!B6</f>
        <v>1023.45</v>
      </c>
      <c r="C4" s="202">
        <f>'Table 5 and 6 Raw Data'!C6</f>
        <v>5.0000000000000001E-4</v>
      </c>
      <c r="D4" s="202">
        <f>'Table 5 and 6 Raw Data'!D6</f>
        <v>2.7799999999999998E-2</v>
      </c>
      <c r="E4" s="272">
        <f>('Table 5 and 6 Raw Data'!H6)*100</f>
        <v>3.2924066708144976E-3</v>
      </c>
      <c r="F4" s="273">
        <f>('Table 5 and 6 Raw Data'!I6)*100</f>
        <v>0.18305781089728604</v>
      </c>
      <c r="H4" s="216"/>
    </row>
    <row r="5" spans="1:8">
      <c r="A5" s="199">
        <f t="shared" ref="A5:A13" si="0">A4+1</f>
        <v>2012</v>
      </c>
      <c r="B5" s="200">
        <f>'Table 5 and 6 Raw Data'!B7</f>
        <v>1112.8</v>
      </c>
      <c r="C5" s="202">
        <f>'Table 5 and 6 Raw Data'!C7</f>
        <v>8.9999999999999998E-4</v>
      </c>
      <c r="D5" s="202">
        <f>'Table 5 and 6 Raw Data'!D7</f>
        <v>1.7999999999999999E-2</v>
      </c>
      <c r="E5" s="272">
        <f>('Table 5 and 6 Raw Data'!H7)*100</f>
        <v>6.1833645033919317E-3</v>
      </c>
      <c r="F5" s="273">
        <f>('Table 5 and 6 Raw Data'!I7)*100</f>
        <v>0.12366729006783861</v>
      </c>
      <c r="H5" s="216"/>
    </row>
    <row r="6" spans="1:8">
      <c r="A6" s="199">
        <f t="shared" si="0"/>
        <v>2013</v>
      </c>
      <c r="B6" s="200">
        <f>'Table 5 and 6 Raw Data'!B8</f>
        <v>1193.2</v>
      </c>
      <c r="C6" s="202">
        <f>'Table 5 and 6 Raw Data'!C8</f>
        <v>5.9999999999999995E-4</v>
      </c>
      <c r="D6" s="202">
        <f>'Table 5 and 6 Raw Data'!D8</f>
        <v>2.35E-2</v>
      </c>
      <c r="E6" s="272">
        <f>('Table 5 and 6 Raw Data'!H8)*100</f>
        <v>4.2652748083755647E-3</v>
      </c>
      <c r="F6" s="273">
        <f>('Table 5 and 6 Raw Data'!I8)*100</f>
        <v>0.16705659666137629</v>
      </c>
      <c r="H6" s="216"/>
    </row>
    <row r="7" spans="1:8">
      <c r="A7" s="199">
        <f t="shared" si="0"/>
        <v>2014</v>
      </c>
      <c r="B7" s="200">
        <f>'Table 5 and 6 Raw Data'!B9</f>
        <v>1279.1300000000001</v>
      </c>
      <c r="C7" s="202">
        <f>'Table 5 and 6 Raw Data'!C9</f>
        <v>2.9999999999999997E-4</v>
      </c>
      <c r="D7" s="202">
        <f>'Table 5 and 6 Raw Data'!D9</f>
        <v>2.5399999999999999E-2</v>
      </c>
      <c r="E7" s="272">
        <f>('Table 5 and 6 Raw Data'!H9)*100</f>
        <v>2.1893840635645793E-3</v>
      </c>
      <c r="F7" s="273">
        <f>('Table 5 and 6 Raw Data'!I9)*100</f>
        <v>0.18536785071513437</v>
      </c>
      <c r="H7" s="216"/>
    </row>
    <row r="8" spans="1:8">
      <c r="A8" s="199">
        <f t="shared" si="0"/>
        <v>2015</v>
      </c>
      <c r="B8" s="200">
        <f>'Table 5 and 6 Raw Data'!B10</f>
        <v>1371.52</v>
      </c>
      <c r="C8" s="202">
        <f>'Table 5 and 6 Raw Data'!C10</f>
        <v>5.0000000000000001E-4</v>
      </c>
      <c r="D8" s="202">
        <f>'Table 5 and 6 Raw Data'!D10</f>
        <v>2.1399999999999999E-2</v>
      </c>
      <c r="E8" s="272">
        <f>('Table 5 and 6 Raw Data'!H10)*100</f>
        <v>3.7599993552030974E-3</v>
      </c>
      <c r="F8" s="273">
        <f>('Table 5 and 6 Raw Data'!I10)*100</f>
        <v>0.16092797240269255</v>
      </c>
      <c r="H8" s="216"/>
    </row>
    <row r="9" spans="1:8">
      <c r="A9" s="199">
        <f t="shared" si="0"/>
        <v>2016</v>
      </c>
      <c r="B9" s="200">
        <f>'Table 5 and 6 Raw Data'!B11</f>
        <v>1457.53</v>
      </c>
      <c r="C9" s="202">
        <f>'Table 5 and 6 Raw Data'!C11</f>
        <v>3.2000000000000002E-3</v>
      </c>
      <c r="D9" s="202">
        <f>'Table 5 and 6 Raw Data'!D11</f>
        <v>1.84E-2</v>
      </c>
      <c r="E9" s="272">
        <f>('Table 5 and 6 Raw Data'!H11)*100</f>
        <v>2.4881713599926553E-2</v>
      </c>
      <c r="F9" s="273">
        <f>('Table 5 and 6 Raw Data'!I11)*100</f>
        <v>0.14306985319957768</v>
      </c>
      <c r="H9" s="216"/>
    </row>
    <row r="10" spans="1:8">
      <c r="A10" s="199">
        <f t="shared" si="0"/>
        <v>2017</v>
      </c>
      <c r="B10" s="200">
        <f>'Table 5 and 6 Raw Data'!B12</f>
        <v>1555.44</v>
      </c>
      <c r="C10" s="202">
        <f>'Table 5 and 6 Raw Data'!C12</f>
        <v>9.4999999999999998E-3</v>
      </c>
      <c r="D10" s="202">
        <f>'Table 5 and 6 Raw Data'!D12</f>
        <v>2.3300000000000001E-2</v>
      </c>
      <c r="E10" s="272">
        <f>('Table 5 and 6 Raw Data'!H12)*100</f>
        <v>7.5611193267638641E-2</v>
      </c>
      <c r="F10" s="273">
        <f>('Table 5 and 6 Raw Data'!I12)*100</f>
        <v>0.18544640033010321</v>
      </c>
      <c r="H10" s="216"/>
    </row>
    <row r="11" spans="1:8">
      <c r="A11" s="199">
        <f t="shared" si="0"/>
        <v>2018</v>
      </c>
      <c r="B11" s="200">
        <f>'Table 5 and 6 Raw Data'!B13</f>
        <v>1661.46</v>
      </c>
      <c r="C11" s="202">
        <f>'Table 5 and 6 Raw Data'!C13</f>
        <v>1.9699999999999999E-2</v>
      </c>
      <c r="D11" s="202">
        <f>'Table 5 and 6 Raw Data'!D13</f>
        <v>2.9100000000000001E-2</v>
      </c>
      <c r="E11" s="272">
        <f>('Table 5 and 6 Raw Data'!H13)*100</f>
        <v>0.15879576327435935</v>
      </c>
      <c r="F11" s="273">
        <f>('Table 5 and 6 Raw Data'!I13)*100</f>
        <v>0.23456633052202325</v>
      </c>
      <c r="H11" s="216"/>
    </row>
    <row r="12" spans="1:8">
      <c r="A12" s="199">
        <f t="shared" si="0"/>
        <v>2019</v>
      </c>
      <c r="B12" s="200">
        <f>'Table 5 and 6 Raw Data'!B14</f>
        <v>1745.1</v>
      </c>
      <c r="C12" s="202">
        <f>'Table 5 and 6 Raw Data'!C14</f>
        <v>2.1100000000000001E-2</v>
      </c>
      <c r="D12" s="202">
        <f>'Table 5 and 6 Raw Data'!D14</f>
        <v>2.1399999999999999E-2</v>
      </c>
      <c r="E12" s="272">
        <f>('Table 5 and 6 Raw Data'!H14)*100</f>
        <v>0.17179686102600428</v>
      </c>
      <c r="F12" s="273">
        <f>('Table 5 and 6 Raw Data'!I14)*100</f>
        <v>0.17423947042447824</v>
      </c>
      <c r="H12" s="216"/>
    </row>
    <row r="13" spans="1:8" ht="17" thickBot="1">
      <c r="A13" s="204">
        <f t="shared" si="0"/>
        <v>2020</v>
      </c>
      <c r="B13" s="264">
        <f>'Table 5 and 6 Raw Data'!B15</f>
        <v>1947.41</v>
      </c>
      <c r="C13" s="215">
        <f>'Table 5 and 6 Raw Data'!C15</f>
        <v>3.5999999999999999E-3</v>
      </c>
      <c r="D13" s="215">
        <f>'Table 5 and 6 Raw Data'!D15</f>
        <v>8.8999999999999999E-3</v>
      </c>
      <c r="E13" s="274">
        <f>('Table 5 and 6 Raw Data'!H15)*100</f>
        <v>3.3491410126381578E-2</v>
      </c>
      <c r="F13" s="275">
        <f>('Table 5 and 6 Raw Data'!I15)*100</f>
        <v>8.2798208367998907E-2</v>
      </c>
      <c r="H13" s="216"/>
    </row>
  </sheetData>
  <mergeCells count="1">
    <mergeCell ref="A1:F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31005-114B-D94A-84FD-BEDA0B6099FD}">
  <sheetPr>
    <tabColor rgb="FF92D050"/>
  </sheetPr>
  <dimension ref="A1:O25"/>
  <sheetViews>
    <sheetView zoomScale="87" workbookViewId="0">
      <selection sqref="A1:O1"/>
    </sheetView>
  </sheetViews>
  <sheetFormatPr baseColWidth="10" defaultRowHeight="16"/>
  <cols>
    <col min="1" max="1" width="11.1640625" customWidth="1"/>
    <col min="2" max="15" width="7.33203125" customWidth="1"/>
  </cols>
  <sheetData>
    <row r="1" spans="1:15">
      <c r="A1" s="394" t="s">
        <v>220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6"/>
    </row>
    <row r="2" spans="1:15">
      <c r="A2" s="180"/>
      <c r="B2" s="397" t="s">
        <v>155</v>
      </c>
      <c r="C2" s="398"/>
      <c r="D2" s="397" t="s">
        <v>122</v>
      </c>
      <c r="E2" s="398"/>
      <c r="F2" s="397" t="s">
        <v>148</v>
      </c>
      <c r="G2" s="398"/>
      <c r="H2" s="397" t="s">
        <v>28</v>
      </c>
      <c r="I2" s="398"/>
      <c r="J2" s="397" t="s">
        <v>26</v>
      </c>
      <c r="K2" s="398"/>
      <c r="L2" s="397" t="s">
        <v>119</v>
      </c>
      <c r="M2" s="398"/>
      <c r="N2" s="399" t="s">
        <v>154</v>
      </c>
      <c r="O2" s="400"/>
    </row>
    <row r="3" spans="1:15">
      <c r="A3" s="181" t="s">
        <v>188</v>
      </c>
      <c r="B3" s="182" t="s">
        <v>189</v>
      </c>
      <c r="C3" s="183" t="s">
        <v>190</v>
      </c>
      <c r="D3" s="182" t="s">
        <v>189</v>
      </c>
      <c r="E3" s="183" t="s">
        <v>190</v>
      </c>
      <c r="F3" s="182" t="s">
        <v>189</v>
      </c>
      <c r="G3" s="183" t="s">
        <v>190</v>
      </c>
      <c r="H3" s="182" t="s">
        <v>189</v>
      </c>
      <c r="I3" s="183" t="s">
        <v>190</v>
      </c>
      <c r="J3" s="182" t="s">
        <v>189</v>
      </c>
      <c r="K3" s="183" t="s">
        <v>190</v>
      </c>
      <c r="L3" s="182" t="s">
        <v>189</v>
      </c>
      <c r="M3" s="183" t="s">
        <v>190</v>
      </c>
      <c r="N3" s="182" t="s">
        <v>189</v>
      </c>
      <c r="O3" s="265" t="s">
        <v>190</v>
      </c>
    </row>
    <row r="4" spans="1:15">
      <c r="A4" s="166">
        <v>2010</v>
      </c>
      <c r="B4" s="266">
        <f>('Table 5 and 6 Raw Data'!H5)*100</f>
        <v>8.8306524016859064E-3</v>
      </c>
      <c r="C4" s="266">
        <f>('Table 5 and 6 Raw Data'!I5)*100</f>
        <v>0.20310500523877587</v>
      </c>
      <c r="D4" s="266">
        <f>('Table 5 and 6 Raw Data'!H24)*100</f>
        <v>1.9730865770974187E-2</v>
      </c>
      <c r="E4" s="266">
        <f>('Table 5 and 6 Raw Data'!I24)*100</f>
        <v>0.1123804796348834</v>
      </c>
      <c r="F4" s="266">
        <f>('Table 5 and 6 Raw Data'!H120)*100</f>
        <v>3.4055836295912516E-2</v>
      </c>
      <c r="G4" s="266">
        <f>('Table 5 and 6 Raw Data'!I120)*100</f>
        <v>0.32046502400636812</v>
      </c>
      <c r="H4" s="266">
        <f>('Table 5 and 6 Raw Data'!H44)*100</f>
        <v>1.9527409418935281E-2</v>
      </c>
      <c r="I4" s="266">
        <f>('Table 5 and 6 Raw Data'!I44)*100</f>
        <v>0.1868664595784218</v>
      </c>
      <c r="J4" s="266">
        <f>('Table 5 and 6 Raw Data'!H63)*100</f>
        <v>1.498901195828628E-2</v>
      </c>
      <c r="K4" s="266">
        <f>('Table 5 and 6 Raw Data'!I63)*100</f>
        <v>0.1235205615080994</v>
      </c>
      <c r="L4" s="266">
        <f>('Table 5 and 6 Raw Data'!H82)*100</f>
        <v>0.17013581233205025</v>
      </c>
      <c r="M4" s="266">
        <f>('Table 5 and 6 Raw Data'!I82)*100</f>
        <v>0.19507603802691476</v>
      </c>
      <c r="N4" s="266">
        <f>('Table 5 and 6 Raw Data'!H100)*100</f>
        <v>1.4547518370453618E-2</v>
      </c>
      <c r="O4" s="267">
        <f>('Table 5 and 6 Raw Data'!I100)*100</f>
        <v>0.10593123461601184</v>
      </c>
    </row>
    <row r="5" spans="1:15">
      <c r="A5" s="166">
        <f>A4+1</f>
        <v>2011</v>
      </c>
      <c r="B5" s="266">
        <f>('Table 5 and 6 Raw Data'!H6)*100</f>
        <v>3.2924066708144976E-3</v>
      </c>
      <c r="C5" s="266">
        <f>('Table 5 and 6 Raw Data'!I6)*100</f>
        <v>0.18305781089728604</v>
      </c>
      <c r="D5" s="266">
        <f>('Table 5 and 6 Raw Data'!H25)*100</f>
        <v>3.1304509766564098E-2</v>
      </c>
      <c r="E5" s="266">
        <f>('Table 5 and 6 Raw Data'!I25)*100</f>
        <v>9.5738001566294098E-2</v>
      </c>
      <c r="F5" s="266">
        <f>('Table 5 and 6 Raw Data'!H121)*100</f>
        <v>5.2767565549700489E-2</v>
      </c>
      <c r="G5" s="266">
        <f>('Table 5 and 6 Raw Data'!I121)*100</f>
        <v>0.37263128393375866</v>
      </c>
      <c r="H5" s="266">
        <f>('Table 5 and 6 Raw Data'!H45)*100</f>
        <v>1.8477282842519101E-2</v>
      </c>
      <c r="I5" s="266">
        <f>('Table 5 and 6 Raw Data'!I45)*100</f>
        <v>0.18687765651657773</v>
      </c>
      <c r="J5" s="266">
        <f>('Table 5 and 6 Raw Data'!H64)*100</f>
        <v>1.4392532005030843E-2</v>
      </c>
      <c r="K5" s="266">
        <f>('Table 5 and 6 Raw Data'!I64)*100</f>
        <v>0.11449194378776735</v>
      </c>
      <c r="L5" s="266">
        <f>('Table 5 and 6 Raw Data'!H83)*100</f>
        <v>0.16938483479687672</v>
      </c>
      <c r="M5" s="266">
        <f>('Table 5 and 6 Raw Data'!I83)*100</f>
        <v>0.17041802408129053</v>
      </c>
      <c r="N5" s="266">
        <f>('Table 5 and 6 Raw Data'!H101)*100</f>
        <v>1.4112065725484542E-2</v>
      </c>
      <c r="O5" s="267">
        <f>('Table 5 and 6 Raw Data'!I101)*100</f>
        <v>9.2109033955678724E-2</v>
      </c>
    </row>
    <row r="6" spans="1:15">
      <c r="A6" s="166">
        <f t="shared" ref="A6:A14" si="0">A5+1</f>
        <v>2012</v>
      </c>
      <c r="B6" s="266">
        <f>('Table 5 and 6 Raw Data'!H7)*100</f>
        <v>6.1833645033919317E-3</v>
      </c>
      <c r="C6" s="266">
        <f>('Table 5 and 6 Raw Data'!I7)*100</f>
        <v>0.12366729006783861</v>
      </c>
      <c r="D6" s="266">
        <f>('Table 5 and 6 Raw Data'!H26)*100</f>
        <v>3.3031820572832445E-2</v>
      </c>
      <c r="E6" s="266">
        <f>('Table 5 and 6 Raw Data'!I26)*100</f>
        <v>6.5310973227547697E-2</v>
      </c>
      <c r="F6" s="266">
        <f>('Table 5 and 6 Raw Data'!H122)*100</f>
        <v>3.6055987488165932E-3</v>
      </c>
      <c r="G6" s="266">
        <f>('Table 5 and 6 Raw Data'!I122)*100</f>
        <v>0.27470005234265182</v>
      </c>
      <c r="H6" s="266">
        <f>('Table 5 and 6 Raw Data'!H46)*100</f>
        <v>1.85613297612587E-2</v>
      </c>
      <c r="I6" s="266">
        <f>('Table 5 and 6 Raw Data'!I46)*100</f>
        <v>0.14360683141677541</v>
      </c>
      <c r="J6" s="268">
        <f>('Table 5 and 6 Raw Data'!H65)*100</f>
        <v>-7.2645196247652409E-3</v>
      </c>
      <c r="K6" s="266">
        <f>('Table 5 and 6 Raw Data'!I65)*100</f>
        <v>5.5267325772723738E-2</v>
      </c>
      <c r="L6" s="266">
        <f>('Table 5 and 6 Raw Data'!H84)*100</f>
        <v>0.13397721828081174</v>
      </c>
      <c r="M6" s="266">
        <f>('Table 5 and 6 Raw Data'!I84)*100</f>
        <v>0.12137569707968959</v>
      </c>
      <c r="N6" s="266">
        <f>('Table 5 and 6 Raw Data'!H102)*100</f>
        <v>9.5980500306623393E-3</v>
      </c>
      <c r="O6" s="267">
        <f>('Table 5 and 6 Raw Data'!I102)*100</f>
        <v>5.7534056965580387E-2</v>
      </c>
    </row>
    <row r="7" spans="1:15">
      <c r="A7" s="166">
        <f t="shared" si="0"/>
        <v>2013</v>
      </c>
      <c r="B7" s="266">
        <f>('Table 5 and 6 Raw Data'!H8)*100</f>
        <v>4.2652748083755647E-3</v>
      </c>
      <c r="C7" s="266">
        <f>('Table 5 and 6 Raw Data'!I8)*100</f>
        <v>0.16705659666137629</v>
      </c>
      <c r="D7" s="266">
        <f>('Table 5 and 6 Raw Data'!H27)*100</f>
        <v>3.3881467556526566E-2</v>
      </c>
      <c r="E7" s="266">
        <f>('Table 5 and 6 Raw Data'!I27)*100</f>
        <v>7.9212901662100058E-2</v>
      </c>
      <c r="F7" s="266">
        <f>('Table 5 and 6 Raw Data'!H123)*100</f>
        <v>3.4893342429223187E-3</v>
      </c>
      <c r="G7" s="266">
        <f>('Table 5 and 6 Raw Data'!I123)*100</f>
        <v>0.27653509518573827</v>
      </c>
      <c r="H7" s="266">
        <f>('Table 5 and 6 Raw Data'!H47)*100</f>
        <v>1.4742025310827894E-2</v>
      </c>
      <c r="I7" s="266">
        <f>('Table 5 and 6 Raw Data'!I47)*100</f>
        <v>0.12032051427259519</v>
      </c>
      <c r="J7" s="268">
        <f>('Table 5 and 6 Raw Data'!H66)*100</f>
        <v>-1.2524961251404699E-2</v>
      </c>
      <c r="K7" s="266">
        <f>('Table 5 and 6 Raw Data'!I66)*100</f>
        <v>8.6460187062726915E-2</v>
      </c>
      <c r="L7" s="266">
        <f>('Table 5 and 6 Raw Data'!H85)*100</f>
        <v>0.10283539728885449</v>
      </c>
      <c r="M7" s="266">
        <f>('Table 5 and 6 Raw Data'!I85)*100</f>
        <v>0.13676707101958166</v>
      </c>
      <c r="N7" s="266">
        <f>('Table 5 and 6 Raw Data'!H103)*100</f>
        <v>9.5368065185026871E-3</v>
      </c>
      <c r="O7" s="267">
        <f>('Table 5 and 6 Raw Data'!I103)*100</f>
        <v>7.2814381057962882E-2</v>
      </c>
    </row>
    <row r="8" spans="1:15">
      <c r="A8" s="166">
        <f t="shared" si="0"/>
        <v>2014</v>
      </c>
      <c r="B8" s="266">
        <f>('Table 5 and 6 Raw Data'!H9)*100</f>
        <v>2.1893840635645793E-3</v>
      </c>
      <c r="C8" s="266">
        <f>('Table 5 and 6 Raw Data'!I9)*100</f>
        <v>0.18536785071513437</v>
      </c>
      <c r="D8" s="266">
        <f>('Table 5 and 6 Raw Data'!H28)*100</f>
        <v>3.1942193871566368E-2</v>
      </c>
      <c r="E8" s="266">
        <f>('Table 5 and 6 Raw Data'!I28)*100</f>
        <v>7.8305068768814629E-2</v>
      </c>
      <c r="F8" s="266">
        <f>('Table 5 and 6 Raw Data'!H124)*100</f>
        <v>4.6409835513499158E-3</v>
      </c>
      <c r="G8" s="266">
        <f>('Table 5 and 6 Raw Data'!I124)*100</f>
        <v>0.2161948516158006</v>
      </c>
      <c r="H8" s="266">
        <f>('Table 5 and 6 Raw Data'!H48)*100</f>
        <v>5.3062101986638289E-3</v>
      </c>
      <c r="I8" s="266">
        <f>('Table 5 and 6 Raw Data'!I48)*100</f>
        <v>9.203326800126925E-2</v>
      </c>
      <c r="J8" s="268">
        <f>('Table 5 and 6 Raw Data'!H67)*100</f>
        <v>-1.2662946842219094E-2</v>
      </c>
      <c r="K8" s="266">
        <f>('Table 5 and 6 Raw Data'!I67)*100</f>
        <v>6.4956227320271995E-2</v>
      </c>
      <c r="L8" s="266">
        <f>('Table 5 and 6 Raw Data'!H86)*100</f>
        <v>0.10271709887963755</v>
      </c>
      <c r="M8" s="266">
        <f>('Table 5 and 6 Raw Data'!I86)*100</f>
        <v>0.14015007148129627</v>
      </c>
      <c r="N8" s="266">
        <f>('Table 5 and 6 Raw Data'!H104)*100</f>
        <v>1.1775903851906869E-2</v>
      </c>
      <c r="O8" s="267">
        <f>('Table 5 and 6 Raw Data'!I104)*100</f>
        <v>7.7541028183095911E-2</v>
      </c>
    </row>
    <row r="9" spans="1:15">
      <c r="A9" s="166">
        <f t="shared" si="0"/>
        <v>2015</v>
      </c>
      <c r="B9" s="266">
        <f>('Table 5 and 6 Raw Data'!H10)*100</f>
        <v>3.7599993552030974E-3</v>
      </c>
      <c r="C9" s="266">
        <f>('Table 5 and 6 Raw Data'!I10)*100</f>
        <v>0.16092797240269255</v>
      </c>
      <c r="D9" s="266">
        <f>('Table 5 and 6 Raw Data'!H29)*100</f>
        <v>1.9533815682052369E-2</v>
      </c>
      <c r="E9" s="266">
        <f>('Table 5 and 6 Raw Data'!I29)*100</f>
        <v>5.7717479163398741E-2</v>
      </c>
      <c r="F9" s="268">
        <f>('Table 5 and 6 Raw Data'!H125)*100</f>
        <v>-2.8396729143528202E-2</v>
      </c>
      <c r="G9" s="266">
        <f>('Table 5 and 6 Raw Data'!I125)*100</f>
        <v>0.12577260937353768</v>
      </c>
      <c r="H9" s="266">
        <f>('Table 5 and 6 Raw Data'!H49)*100</f>
        <v>1.2504075963469107E-3</v>
      </c>
      <c r="I9" s="266">
        <f>('Table 5 and 6 Raw Data'!I49)*100</f>
        <v>6.2520379817345539E-2</v>
      </c>
      <c r="J9" s="268">
        <f>('Table 5 and 6 Raw Data'!H68)*100</f>
        <v>-0.101563884903766</v>
      </c>
      <c r="K9" s="268">
        <f>('Table 5 and 6 Raw Data'!I68)*100</f>
        <v>-6.9484029401686203E-3</v>
      </c>
      <c r="L9" s="266">
        <f>('Table 5 and 6 Raw Data'!H87)*100</f>
        <v>9.2106432885423292E-2</v>
      </c>
      <c r="M9" s="266">
        <f>('Table 5 and 6 Raw Data'!I87)*100</f>
        <v>0.11048017189390916</v>
      </c>
      <c r="N9" s="266">
        <f>('Table 5 and 6 Raw Data'!H105)*100</f>
        <v>1.3989301276471291E-2</v>
      </c>
      <c r="O9" s="267">
        <f>('Table 5 and 6 Raw Data'!I105)*100</f>
        <v>5.9092590767405535E-2</v>
      </c>
    </row>
    <row r="10" spans="1:15">
      <c r="A10" s="166">
        <f t="shared" si="0"/>
        <v>2016</v>
      </c>
      <c r="B10" s="266">
        <f>('Table 5 and 6 Raw Data'!H11)*100</f>
        <v>2.4881713599926553E-2</v>
      </c>
      <c r="C10" s="266">
        <f>('Table 5 and 6 Raw Data'!I11)*100</f>
        <v>0.14306985319957768</v>
      </c>
      <c r="D10" s="266">
        <f>('Table 5 and 6 Raw Data'!H30)*100</f>
        <v>1.9786546911309849E-2</v>
      </c>
      <c r="E10" s="266">
        <f>('Table 5 and 6 Raw Data'!I30)*100</f>
        <v>4.9734859426033874E-2</v>
      </c>
      <c r="F10" s="268">
        <f>('Table 5 and 6 Raw Data'!H126)*100</f>
        <v>-6.1598845089394776E-2</v>
      </c>
      <c r="G10" s="266">
        <f>('Table 5 and 6 Raw Data'!I126)*100</f>
        <v>9.36689954433301E-2</v>
      </c>
      <c r="H10" s="268">
        <f>('Table 5 and 6 Raw Data'!H50)*100</f>
        <v>-4.2540401491328775E-2</v>
      </c>
      <c r="I10" s="268">
        <f>('Table 5 and 6 Raw Data'!I50)*100</f>
        <v>-1.2333923845954184E-2</v>
      </c>
      <c r="J10" s="268">
        <f>('Table 5 and 6 Raw Data'!H69)*100</f>
        <v>-9.3778386139769937E-2</v>
      </c>
      <c r="K10" s="268">
        <f>('Table 5 and 6 Raw Data'!I69)*100</f>
        <v>-3.8402461292530221E-2</v>
      </c>
      <c r="L10" s="266">
        <f>('Table 5 and 6 Raw Data'!H88)*100</f>
        <v>8.3201665912049846E-2</v>
      </c>
      <c r="M10" s="266">
        <f>('Table 5 and 6 Raw Data'!I88)*100</f>
        <v>9.769575846624251E-2</v>
      </c>
      <c r="N10" s="266">
        <f>('Table 5 and 6 Raw Data'!H106)*100</f>
        <v>9.8747027390420246E-3</v>
      </c>
      <c r="O10" s="267">
        <f>('Table 5 and 6 Raw Data'!I106)*100</f>
        <v>4.1619582801928193E-2</v>
      </c>
    </row>
    <row r="11" spans="1:15">
      <c r="A11" s="166">
        <f t="shared" si="0"/>
        <v>2017</v>
      </c>
      <c r="B11" s="266">
        <f>('Table 5 and 6 Raw Data'!H12)*100</f>
        <v>7.5611193267638641E-2</v>
      </c>
      <c r="C11" s="266">
        <f>('Table 5 and 6 Raw Data'!I12)*100</f>
        <v>0.18544640033010321</v>
      </c>
      <c r="D11" s="266">
        <f>('Table 5 and 6 Raw Data'!H31)*100</f>
        <v>2.8175574897892727E-2</v>
      </c>
      <c r="E11" s="266">
        <f>('Table 5 and 6 Raw Data'!I31)*100</f>
        <v>7.1537966349744131E-2</v>
      </c>
      <c r="F11" s="268">
        <f>('Table 5 and 6 Raw Data'!H127)*100</f>
        <v>-7.7091360489279143E-2</v>
      </c>
      <c r="G11" s="266">
        <f>('Table 5 and 6 Raw Data'!I127)*100</f>
        <v>0.11898020225513657</v>
      </c>
      <c r="H11" s="268">
        <f>('Table 5 and 6 Raw Data'!H51)*100</f>
        <v>-3.3918915352644935E-2</v>
      </c>
      <c r="I11" s="266">
        <f>('Table 5 and 6 Raw Data'!I51)*100</f>
        <v>9.8731115110985111E-3</v>
      </c>
      <c r="J11" s="268">
        <f>('Table 5 and 6 Raw Data'!H70)*100</f>
        <v>-9.6449779907821456E-2</v>
      </c>
      <c r="K11" s="268">
        <f>('Table 5 and 6 Raw Data'!I70)*100</f>
        <v>-7.9912892356576188E-3</v>
      </c>
      <c r="L11" s="266">
        <f>('Table 5 and 6 Raw Data'!H89)*100</f>
        <v>7.1693097533801667E-2</v>
      </c>
      <c r="M11" s="266">
        <f>('Table 5 and 6 Raw Data'!I89)*100</f>
        <v>0.10874139841453513</v>
      </c>
      <c r="N11" s="266">
        <f>('Table 5 and 6 Raw Data'!H107)*100</f>
        <v>7.9904213012934808E-3</v>
      </c>
      <c r="O11" s="267">
        <f>('Table 5 and 6 Raw Data'!I107)*100</f>
        <v>4.1144288462427646E-2</v>
      </c>
    </row>
    <row r="12" spans="1:15">
      <c r="A12" s="166">
        <f t="shared" si="0"/>
        <v>2018</v>
      </c>
      <c r="B12" s="266">
        <f>('Table 5 and 6 Raw Data'!H13)*100</f>
        <v>0.15879576327435935</v>
      </c>
      <c r="C12" s="266">
        <f>('Table 5 and 6 Raw Data'!I13)*100</f>
        <v>0.23456633052202325</v>
      </c>
      <c r="D12" s="266">
        <f>('Table 5 and 6 Raw Data'!H32)*100</f>
        <v>5.6391723695840029E-2</v>
      </c>
      <c r="E12" s="266">
        <f>('Table 5 and 6 Raw Data'!I32)*100</f>
        <v>9.2082717061741343E-2</v>
      </c>
      <c r="F12" s="268">
        <f>('Table 5 and 6 Raw Data'!H128)*100</f>
        <v>-6.7602555239085232E-2</v>
      </c>
      <c r="G12" s="266">
        <f>('Table 5 and 6 Raw Data'!I128)*100</f>
        <v>0.12973374205541086</v>
      </c>
      <c r="H12" s="268">
        <f>('Table 5 and 6 Raw Data'!H52)*100</f>
        <v>-3.1567563770819734E-2</v>
      </c>
      <c r="I12" s="266">
        <f>('Table 5 and 6 Raw Data'!I52)*100</f>
        <v>1.2824322781895518E-2</v>
      </c>
      <c r="J12" s="268">
        <f>('Table 5 and 6 Raw Data'!H71)*100</f>
        <v>-9.4953033902028139E-2</v>
      </c>
      <c r="K12" s="266">
        <f>('Table 5 and 6 Raw Data'!I71)*100</f>
        <v>3.6576952664544261E-3</v>
      </c>
      <c r="L12" s="266">
        <f>('Table 5 and 6 Raw Data'!H90)*100</f>
        <v>7.913310157972224E-2</v>
      </c>
      <c r="M12" s="266">
        <f>('Table 5 and 6 Raw Data'!I90)*100</f>
        <v>0.10892637614883963</v>
      </c>
      <c r="N12" s="266">
        <f>('Table 5 and 6 Raw Data'!H108)*100</f>
        <v>1.9301314039832068E-2</v>
      </c>
      <c r="O12" s="267">
        <f>('Table 5 and 6 Raw Data'!I108)*100</f>
        <v>4.6987708660940521E-2</v>
      </c>
    </row>
    <row r="13" spans="1:15">
      <c r="A13" s="166">
        <f t="shared" si="0"/>
        <v>2019</v>
      </c>
      <c r="B13" s="266">
        <f>('Table 5 and 6 Raw Data'!H14)*100</f>
        <v>0.17179686102600428</v>
      </c>
      <c r="C13" s="266">
        <f>('Table 5 and 6 Raw Data'!I14)*100</f>
        <v>0.17423947042447824</v>
      </c>
      <c r="D13" s="266">
        <f>('Table 5 and 6 Raw Data'!H33)*100</f>
        <v>6.6878340736534883E-2</v>
      </c>
      <c r="E13" s="266">
        <f>('Table 5 and 6 Raw Data'!I33)*100</f>
        <v>6.4013152308872667E-2</v>
      </c>
      <c r="F13" s="268">
        <f>('Table 5 and 6 Raw Data'!H129)*100</f>
        <v>-6.6239099126483861E-2</v>
      </c>
      <c r="G13" s="266">
        <f>('Table 5 and 6 Raw Data'!I129)*100</f>
        <v>6.1081676731809795E-2</v>
      </c>
      <c r="H13" s="268">
        <f>('Table 5 and 6 Raw Data'!H53)*100</f>
        <v>-3.5222454219195787E-2</v>
      </c>
      <c r="I13" s="268">
        <f>('Table 5 and 6 Raw Data'!I53)*100</f>
        <v>-2.2236397865653772E-2</v>
      </c>
      <c r="J13" s="268">
        <f>('Table 5 and 6 Raw Data'!H72)*100</f>
        <v>-9.5140679722939561E-2</v>
      </c>
      <c r="K13" s="268">
        <f>('Table 5 and 6 Raw Data'!I72)*100</f>
        <v>-5.3909377038838288E-2</v>
      </c>
      <c r="L13" s="266">
        <f>('Table 5 and 6 Raw Data'!H91)*100</f>
        <v>5.4167754897036666E-2</v>
      </c>
      <c r="M13" s="266">
        <f>('Table 5 and 6 Raw Data'!I91)*100</f>
        <v>6.0366055208637741E-2</v>
      </c>
      <c r="N13" s="266">
        <f>('Table 5 and 6 Raw Data'!H109)*100</f>
        <v>2.3413782973748156E-2</v>
      </c>
      <c r="O13" s="267">
        <f>('Table 5 and 6 Raw Data'!I109)*100</f>
        <v>2.9470347614536471E-2</v>
      </c>
    </row>
    <row r="14" spans="1:15" ht="17" thickBot="1">
      <c r="A14" s="167">
        <f t="shared" si="0"/>
        <v>2020</v>
      </c>
      <c r="B14" s="269">
        <f>('Table 5 and 6 Raw Data'!H15)*100</f>
        <v>3.3491410126381578E-2</v>
      </c>
      <c r="C14" s="269">
        <f>('Table 5 and 6 Raw Data'!I15)*100</f>
        <v>8.2798208367998907E-2</v>
      </c>
      <c r="D14" s="269">
        <f>('Table 5 and 6 Raw Data'!H34)*100</f>
        <v>2.0874379265147274E-2</v>
      </c>
      <c r="E14" s="269">
        <f>('Table 5 and 6 Raw Data'!I34)*100</f>
        <v>3.6408801043861523E-2</v>
      </c>
      <c r="F14" s="270">
        <f>('Table 5 and 6 Raw Data'!H130)*100</f>
        <v>-7.6263720622140485E-2</v>
      </c>
      <c r="G14" s="269">
        <f>('Table 5 and 6 Raw Data'!I130)*100</f>
        <v>2.5573175899088321E-2</v>
      </c>
      <c r="H14" s="270">
        <f>('Table 5 and 6 Raw Data'!H54)*100</f>
        <v>-2.862374670873263E-2</v>
      </c>
      <c r="I14" s="269">
        <f>('Table 5 and 6 Raw Data'!I54)*100</f>
        <v>-1.1804457107367555E-4</v>
      </c>
      <c r="J14" s="270">
        <f>('Table 5 and 6 Raw Data'!H73)*100</f>
        <v>-0.10886039443084367</v>
      </c>
      <c r="K14" s="270">
        <f>('Table 5 and 6 Raw Data'!I73)*100</f>
        <v>-6.324793746085719E-2</v>
      </c>
      <c r="L14" s="269">
        <f>('Table 5 and 6 Raw Data'!H92)*100</f>
        <v>1.1837746439737428E-2</v>
      </c>
      <c r="M14" s="269">
        <f>('Table 5 and 6 Raw Data'!I92)*100</f>
        <v>4.2480717280215963E-2</v>
      </c>
      <c r="N14" s="269">
        <f>('Table 5 and 6 Raw Data'!H110)*100</f>
        <v>4.9497139967585825E-3</v>
      </c>
      <c r="O14" s="271">
        <f>('Table 5 and 6 Raw Data'!I110)*100</f>
        <v>1.2437402150244383E-2</v>
      </c>
    </row>
    <row r="15" spans="1:15">
      <c r="F15" s="2"/>
      <c r="G15" s="2"/>
    </row>
    <row r="16" spans="1:15">
      <c r="F16" s="222"/>
      <c r="G16" s="2"/>
    </row>
    <row r="17" spans="6:7">
      <c r="F17" s="2"/>
      <c r="G17" s="2"/>
    </row>
    <row r="18" spans="6:7">
      <c r="F18" s="2"/>
      <c r="G18" s="2"/>
    </row>
    <row r="19" spans="6:7">
      <c r="F19" s="2"/>
      <c r="G19" s="2"/>
    </row>
    <row r="20" spans="6:7">
      <c r="F20" s="2"/>
      <c r="G20" s="2"/>
    </row>
    <row r="21" spans="6:7">
      <c r="F21" s="2"/>
      <c r="G21" s="2"/>
    </row>
    <row r="22" spans="6:7">
      <c r="F22" s="2"/>
      <c r="G22" s="2"/>
    </row>
    <row r="23" spans="6:7">
      <c r="F23" s="2"/>
      <c r="G23" s="2"/>
    </row>
    <row r="24" spans="6:7">
      <c r="F24" s="2"/>
      <c r="G24" s="2"/>
    </row>
    <row r="25" spans="6:7">
      <c r="F25" s="2"/>
      <c r="G25" s="2"/>
    </row>
  </sheetData>
  <mergeCells count="8">
    <mergeCell ref="A1:O1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FF6CF-8124-9041-A5BF-8158F895C00F}">
  <sheetPr>
    <tabColor rgb="FF92D050"/>
  </sheetPr>
  <dimension ref="A1:D42"/>
  <sheetViews>
    <sheetView zoomScale="67" zoomScaleNormal="75" workbookViewId="0"/>
  </sheetViews>
  <sheetFormatPr baseColWidth="10" defaultRowHeight="16"/>
  <sheetData>
    <row r="1" spans="1:4">
      <c r="A1" t="s">
        <v>0</v>
      </c>
      <c r="B1" t="s">
        <v>3</v>
      </c>
      <c r="C1" t="s">
        <v>6</v>
      </c>
      <c r="D1" t="s">
        <v>9</v>
      </c>
    </row>
    <row r="2" spans="1:4">
      <c r="A2">
        <v>1980</v>
      </c>
      <c r="B2" s="2">
        <v>4.7620689190544178E-2</v>
      </c>
      <c r="C2" s="2">
        <v>8.220784115799111E-2</v>
      </c>
      <c r="D2" s="2"/>
    </row>
    <row r="3" spans="1:4">
      <c r="A3">
        <v>1981</v>
      </c>
      <c r="B3" s="2">
        <v>4.5038709043129566E-2</v>
      </c>
      <c r="C3" s="2">
        <v>8.0005735636821271E-2</v>
      </c>
      <c r="D3" s="2"/>
    </row>
    <row r="4" spans="1:4">
      <c r="A4">
        <v>1982</v>
      </c>
      <c r="B4" s="2">
        <v>4.6505920693029314E-2</v>
      </c>
      <c r="C4" s="2">
        <v>8.0822983756372049E-2</v>
      </c>
      <c r="D4" s="2"/>
    </row>
    <row r="5" spans="1:4">
      <c r="A5">
        <v>1983</v>
      </c>
      <c r="B5" s="2">
        <v>4.683359674565734E-2</v>
      </c>
      <c r="C5" s="2">
        <v>8.1762020781772138E-2</v>
      </c>
      <c r="D5" s="2"/>
    </row>
    <row r="6" spans="1:4">
      <c r="A6">
        <v>1984</v>
      </c>
      <c r="B6" s="2">
        <v>4.4875760783472614E-2</v>
      </c>
      <c r="C6" s="2">
        <v>8.3914337622678969E-2</v>
      </c>
      <c r="D6" s="2"/>
    </row>
    <row r="7" spans="1:4">
      <c r="A7">
        <v>1985</v>
      </c>
      <c r="B7" s="2">
        <v>4.4884737324816279E-2</v>
      </c>
      <c r="C7" s="2">
        <v>8.1691669482673174E-2</v>
      </c>
      <c r="D7" s="2"/>
    </row>
    <row r="8" spans="1:4">
      <c r="A8">
        <v>1986</v>
      </c>
      <c r="B8" s="2">
        <v>4.5632700877199207E-2</v>
      </c>
      <c r="C8" s="2">
        <v>8.5101750465120293E-2</v>
      </c>
      <c r="D8" s="2"/>
    </row>
    <row r="9" spans="1:4">
      <c r="A9">
        <v>1987</v>
      </c>
      <c r="B9" s="2">
        <v>4.6734066204218334E-2</v>
      </c>
      <c r="C9" s="2">
        <v>8.8461323194556893E-2</v>
      </c>
      <c r="D9" s="2"/>
    </row>
    <row r="10" spans="1:4">
      <c r="A10">
        <v>1988</v>
      </c>
      <c r="B10" s="2">
        <v>4.6632462754261576E-2</v>
      </c>
      <c r="C10" s="2">
        <v>9.0691559295293198E-2</v>
      </c>
      <c r="D10" s="2"/>
    </row>
    <row r="11" spans="1:4">
      <c r="A11">
        <v>1989</v>
      </c>
      <c r="B11" s="2">
        <v>4.5420790400986108E-2</v>
      </c>
      <c r="C11" s="2">
        <v>9.6780823523838266E-2</v>
      </c>
      <c r="D11" s="2"/>
    </row>
    <row r="12" spans="1:4">
      <c r="A12">
        <v>1990</v>
      </c>
      <c r="B12" s="2">
        <v>4.7308093909178284E-2</v>
      </c>
      <c r="C12" s="2">
        <v>9.5545941109928742E-2</v>
      </c>
      <c r="D12" s="2"/>
    </row>
    <row r="13" spans="1:4">
      <c r="A13">
        <v>1991</v>
      </c>
      <c r="B13" s="2">
        <v>4.9316275317570879E-2</v>
      </c>
      <c r="C13" s="2">
        <v>9.047422720031012E-2</v>
      </c>
      <c r="D13" s="2"/>
    </row>
    <row r="14" spans="1:4">
      <c r="A14">
        <v>1992</v>
      </c>
      <c r="B14" s="2">
        <v>5.0600220636163463E-2</v>
      </c>
      <c r="C14" s="2">
        <v>8.6527245264062677E-2</v>
      </c>
      <c r="D14" s="2"/>
    </row>
    <row r="15" spans="1:4">
      <c r="A15">
        <v>1993</v>
      </c>
      <c r="B15" s="2">
        <v>5.2747089639900283E-2</v>
      </c>
      <c r="C15" s="2">
        <v>9.1537761123182473E-2</v>
      </c>
      <c r="D15" s="2"/>
    </row>
    <row r="16" spans="1:4">
      <c r="A16">
        <v>1994</v>
      </c>
      <c r="B16" s="2">
        <v>5.4660226822609639E-2</v>
      </c>
      <c r="C16" s="2">
        <v>9.1258623480450121E-2</v>
      </c>
      <c r="D16" s="2"/>
    </row>
    <row r="17" spans="1:4">
      <c r="A17">
        <v>1995</v>
      </c>
      <c r="B17" s="2">
        <v>5.4820385271019303E-2</v>
      </c>
      <c r="C17" s="2">
        <v>9.5971405659015477E-2</v>
      </c>
      <c r="D17" s="2"/>
    </row>
    <row r="18" spans="1:4">
      <c r="A18">
        <v>1996</v>
      </c>
      <c r="B18" s="2">
        <v>5.4878522952546062E-2</v>
      </c>
      <c r="C18" s="2">
        <v>0.10192788136574289</v>
      </c>
      <c r="D18" s="2"/>
    </row>
    <row r="19" spans="1:4">
      <c r="A19">
        <v>1997</v>
      </c>
      <c r="B19" s="2">
        <v>5.5388760371912621E-2</v>
      </c>
      <c r="C19" s="2">
        <v>0.10802301114552917</v>
      </c>
      <c r="D19" s="2"/>
    </row>
    <row r="20" spans="1:4">
      <c r="A20">
        <v>1998</v>
      </c>
      <c r="B20" s="2">
        <v>5.6268267499349649E-2</v>
      </c>
      <c r="C20" s="2">
        <v>0.1118111871206062</v>
      </c>
      <c r="D20" s="2"/>
    </row>
    <row r="21" spans="1:4">
      <c r="A21">
        <v>1999</v>
      </c>
      <c r="B21" s="2">
        <v>6.1882554808664517E-2</v>
      </c>
      <c r="C21" s="2">
        <v>0.13178560864491776</v>
      </c>
      <c r="D21" s="2"/>
    </row>
    <row r="22" spans="1:4">
      <c r="A22">
        <v>2000</v>
      </c>
      <c r="B22" s="2">
        <v>5.6876540409554054E-2</v>
      </c>
      <c r="C22" s="2">
        <v>0.12629335937157102</v>
      </c>
      <c r="D22" s="2"/>
    </row>
    <row r="23" spans="1:4">
      <c r="A23">
        <v>2001</v>
      </c>
      <c r="B23" s="2">
        <v>5.9562141768341723E-2</v>
      </c>
      <c r="C23" s="2">
        <v>0.13786788736055541</v>
      </c>
      <c r="D23" s="2"/>
    </row>
    <row r="24" spans="1:4">
      <c r="A24">
        <v>2002</v>
      </c>
      <c r="B24" s="2">
        <v>6.1854985923499278E-2</v>
      </c>
      <c r="C24" s="2">
        <v>0.15222410366712702</v>
      </c>
      <c r="D24" s="2">
        <v>4.7171850548837525E-2</v>
      </c>
    </row>
    <row r="25" spans="1:4">
      <c r="A25">
        <v>2003</v>
      </c>
      <c r="B25" s="2">
        <v>6.2504419306487563E-2</v>
      </c>
      <c r="C25" s="2">
        <v>0.15522342369370989</v>
      </c>
      <c r="D25" s="2">
        <v>5.5757355847782013E-2</v>
      </c>
    </row>
    <row r="26" spans="1:4">
      <c r="A26">
        <v>2004</v>
      </c>
      <c r="B26" s="2">
        <v>6.1684266927033743E-2</v>
      </c>
      <c r="C26" s="2">
        <v>0.15573890330350842</v>
      </c>
      <c r="D26" s="2">
        <v>6.1457964868142118E-2</v>
      </c>
    </row>
    <row r="27" spans="1:4">
      <c r="A27">
        <v>2005</v>
      </c>
      <c r="B27" s="2">
        <v>6.0087275575748562E-2</v>
      </c>
      <c r="C27" s="2">
        <v>0.15731523307772263</v>
      </c>
      <c r="D27" s="2">
        <v>6.6904741308390414E-2</v>
      </c>
    </row>
    <row r="28" spans="1:4">
      <c r="A28">
        <v>2006</v>
      </c>
      <c r="B28" s="2">
        <v>5.8584792374507304E-2</v>
      </c>
      <c r="C28" s="2">
        <v>0.15764181189460849</v>
      </c>
      <c r="D28" s="2">
        <v>7.0606770130909338E-2</v>
      </c>
    </row>
    <row r="29" spans="1:4">
      <c r="A29">
        <v>2007</v>
      </c>
      <c r="B29" s="2">
        <v>5.676044860387857E-2</v>
      </c>
      <c r="C29" s="2">
        <v>0.15920272451350095</v>
      </c>
      <c r="D29" s="2">
        <v>7.2050814672517727E-2</v>
      </c>
    </row>
    <row r="30" spans="1:4">
      <c r="A30">
        <v>2008</v>
      </c>
      <c r="B30" s="2">
        <v>5.9667793686401245E-2</v>
      </c>
      <c r="C30" s="2">
        <v>0.16306331772079999</v>
      </c>
      <c r="D30" s="2">
        <v>7.9246286844038186E-2</v>
      </c>
    </row>
    <row r="31" spans="1:4">
      <c r="A31">
        <v>2009</v>
      </c>
      <c r="B31" s="2">
        <v>6.3971161883412495E-2</v>
      </c>
      <c r="C31" s="2">
        <v>0.17277018715864439</v>
      </c>
      <c r="D31" s="2">
        <v>8.6881316474461734E-2</v>
      </c>
    </row>
    <row r="32" spans="1:4">
      <c r="A32">
        <v>2010</v>
      </c>
      <c r="B32" s="2">
        <v>6.5327281415512695E-2</v>
      </c>
      <c r="C32" s="2">
        <v>0.17181076674685966</v>
      </c>
      <c r="D32" s="2">
        <v>8.804984402312338E-2</v>
      </c>
    </row>
    <row r="33" spans="1:4">
      <c r="A33">
        <v>2011</v>
      </c>
      <c r="B33" s="2">
        <v>6.8611895611834575E-2</v>
      </c>
      <c r="C33" s="2">
        <v>0.17800119771096085</v>
      </c>
      <c r="D33" s="2">
        <v>9.0714567859140782E-2</v>
      </c>
    </row>
    <row r="34" spans="1:4">
      <c r="A34">
        <v>2012</v>
      </c>
      <c r="B34" s="2">
        <v>7.1414118582264263E-2</v>
      </c>
      <c r="C34" s="2">
        <v>0.18228849884150011</v>
      </c>
      <c r="D34" s="2">
        <v>9.2800816360565364E-2</v>
      </c>
    </row>
    <row r="35" spans="1:4">
      <c r="A35">
        <v>2013</v>
      </c>
      <c r="B35" s="2">
        <v>7.3297405895870207E-2</v>
      </c>
      <c r="C35" s="2">
        <v>0.18629740165433264</v>
      </c>
      <c r="D35" s="2">
        <v>9.6301256508646293E-2</v>
      </c>
    </row>
    <row r="36" spans="1:4">
      <c r="A36">
        <v>2014</v>
      </c>
      <c r="B36" s="2">
        <v>7.5693412928136056E-2</v>
      </c>
      <c r="C36" s="2">
        <v>0.1883882206837903</v>
      </c>
      <c r="D36" s="2">
        <v>0.10001752440080286</v>
      </c>
    </row>
    <row r="37" spans="1:4">
      <c r="A37">
        <v>2015</v>
      </c>
      <c r="B37" s="2">
        <v>7.7586393601026774E-2</v>
      </c>
      <c r="C37" s="2">
        <v>0.1916613556472353</v>
      </c>
      <c r="D37" s="2">
        <v>0.10302292761781598</v>
      </c>
    </row>
    <row r="38" spans="1:4">
      <c r="A38">
        <v>2016</v>
      </c>
      <c r="B38" s="2">
        <v>7.9986607682641778E-2</v>
      </c>
      <c r="C38" s="2">
        <v>0.19693308492139275</v>
      </c>
      <c r="D38" s="2">
        <v>0.10422188506385342</v>
      </c>
    </row>
    <row r="39" spans="1:4">
      <c r="A39">
        <v>2017</v>
      </c>
      <c r="B39" s="2">
        <v>8.2103345602956804E-2</v>
      </c>
      <c r="C39" s="2">
        <v>0.20161551910868911</v>
      </c>
      <c r="D39" s="2">
        <v>0.10468052477690948</v>
      </c>
    </row>
    <row r="40" spans="1:4">
      <c r="A40">
        <v>2018</v>
      </c>
      <c r="B40" s="2">
        <v>8.2811154218437627E-2</v>
      </c>
      <c r="C40" s="2">
        <v>0.2071370985721416</v>
      </c>
      <c r="D40" s="2">
        <v>0.10664700701663202</v>
      </c>
    </row>
    <row r="41" spans="1:4">
      <c r="A41">
        <v>2019</v>
      </c>
      <c r="B41" s="2">
        <v>8.3713948375564895E-2</v>
      </c>
      <c r="C41" s="2">
        <v>0.20969595748475456</v>
      </c>
      <c r="D41" s="2">
        <v>0.10831052146723688</v>
      </c>
    </row>
    <row r="42" spans="1:4">
      <c r="A42">
        <v>2020</v>
      </c>
      <c r="B42" s="2">
        <v>9.8913193882210981E-2</v>
      </c>
      <c r="C42" s="2">
        <v>0.22887664644177136</v>
      </c>
      <c r="D42" s="2">
        <v>0.126691361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644C-79B3-A044-904C-DD1DA8EB688B}">
  <sheetPr>
    <tabColor rgb="FF0070C0"/>
  </sheetPr>
  <dimension ref="A1:M41"/>
  <sheetViews>
    <sheetView workbookViewId="0">
      <selection activeCell="K41" sqref="K41"/>
    </sheetView>
  </sheetViews>
  <sheetFormatPr baseColWidth="10" defaultRowHeight="16"/>
  <sheetData>
    <row r="1" spans="1:13">
      <c r="A1" t="s">
        <v>0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</row>
    <row r="2" spans="1:13">
      <c r="A2">
        <v>1984</v>
      </c>
      <c r="B2">
        <v>8804</v>
      </c>
      <c r="C2">
        <v>224457</v>
      </c>
      <c r="D2">
        <f>B2/C2</f>
        <v>3.9223548385659612E-2</v>
      </c>
      <c r="E2">
        <v>10871</v>
      </c>
      <c r="F2">
        <v>346946</v>
      </c>
      <c r="G2">
        <f>E2/F2</f>
        <v>3.1333406351420685E-2</v>
      </c>
      <c r="H2">
        <v>26489.3</v>
      </c>
      <c r="I2">
        <v>257403.42236200001</v>
      </c>
      <c r="J2">
        <f>H2/I2</f>
        <v>0.10290966513548021</v>
      </c>
      <c r="K2">
        <v>3392.8</v>
      </c>
      <c r="L2">
        <v>78591.3</v>
      </c>
      <c r="M2">
        <f>K2/L2</f>
        <v>4.3170172779938745E-2</v>
      </c>
    </row>
    <row r="3" spans="1:13">
      <c r="A3">
        <v>1985</v>
      </c>
      <c r="B3">
        <v>9672</v>
      </c>
      <c r="C3">
        <v>249141</v>
      </c>
      <c r="D3">
        <f t="shared" ref="D3:D38" si="0">B3/C3</f>
        <v>3.88213902970607E-2</v>
      </c>
      <c r="E3">
        <v>11412</v>
      </c>
      <c r="F3">
        <v>381251</v>
      </c>
      <c r="G3">
        <f t="shared" ref="G3:G38" si="1">E3/F3</f>
        <v>2.9933036241216418E-2</v>
      </c>
      <c r="H3">
        <v>25861.599999999999</v>
      </c>
      <c r="I3">
        <v>272919.04167100001</v>
      </c>
      <c r="J3">
        <f t="shared" ref="J3:J38" si="2">H3/I3</f>
        <v>9.4759236444834749E-2</v>
      </c>
      <c r="K3">
        <v>3569.5</v>
      </c>
      <c r="L3">
        <v>88129.7</v>
      </c>
      <c r="M3">
        <f t="shared" ref="M3:M38" si="3">K3/L3</f>
        <v>4.0502804389439657E-2</v>
      </c>
    </row>
    <row r="4" spans="1:13">
      <c r="A4">
        <v>1986</v>
      </c>
      <c r="B4">
        <v>10123</v>
      </c>
      <c r="C4">
        <v>271077</v>
      </c>
      <c r="D4">
        <f t="shared" si="0"/>
        <v>3.7343632989888485E-2</v>
      </c>
      <c r="E4">
        <v>11369</v>
      </c>
      <c r="F4">
        <v>410311</v>
      </c>
      <c r="G4">
        <f t="shared" si="1"/>
        <v>2.7708250570908408E-2</v>
      </c>
      <c r="H4">
        <v>27018.9</v>
      </c>
      <c r="I4">
        <v>286427.52085500001</v>
      </c>
      <c r="J4">
        <f t="shared" si="2"/>
        <v>9.4330670179133894E-2</v>
      </c>
      <c r="K4">
        <v>4001.6</v>
      </c>
      <c r="L4">
        <v>102985.9</v>
      </c>
      <c r="M4">
        <f t="shared" si="3"/>
        <v>3.8855804532465128E-2</v>
      </c>
    </row>
    <row r="5" spans="1:13">
      <c r="A5">
        <v>1987</v>
      </c>
      <c r="B5">
        <v>11490</v>
      </c>
      <c r="C5">
        <v>304958</v>
      </c>
      <c r="D5">
        <f t="shared" si="0"/>
        <v>3.7677319499734387E-2</v>
      </c>
      <c r="E5">
        <v>11862</v>
      </c>
      <c r="F5">
        <v>455965</v>
      </c>
      <c r="G5">
        <f t="shared" si="1"/>
        <v>2.6015154671959469E-2</v>
      </c>
      <c r="H5">
        <v>27342.3</v>
      </c>
      <c r="I5">
        <v>297351.11541999999</v>
      </c>
      <c r="J5">
        <f t="shared" si="2"/>
        <v>9.1952908807420408E-2</v>
      </c>
      <c r="K5">
        <v>4843.2</v>
      </c>
      <c r="L5">
        <v>121697.8</v>
      </c>
      <c r="M5">
        <f t="shared" si="3"/>
        <v>3.9796939632433782E-2</v>
      </c>
    </row>
    <row r="6" spans="1:13">
      <c r="A6">
        <v>1988</v>
      </c>
      <c r="B6">
        <v>12963</v>
      </c>
      <c r="C6">
        <v>345044</v>
      </c>
      <c r="D6">
        <f t="shared" si="0"/>
        <v>3.7569121619271742E-2</v>
      </c>
      <c r="E6">
        <v>12501</v>
      </c>
      <c r="F6">
        <v>511671</v>
      </c>
      <c r="G6">
        <f t="shared" si="1"/>
        <v>2.4431714910557761E-2</v>
      </c>
      <c r="H6">
        <v>28979.200000000001</v>
      </c>
      <c r="I6">
        <v>315665.82535399997</v>
      </c>
      <c r="J6">
        <f t="shared" si="2"/>
        <v>9.1803412572462023E-2</v>
      </c>
      <c r="K6">
        <v>5629.6</v>
      </c>
      <c r="L6">
        <v>145994.79999999999</v>
      </c>
      <c r="M6">
        <f t="shared" si="3"/>
        <v>3.8560277489335243E-2</v>
      </c>
    </row>
    <row r="7" spans="1:13">
      <c r="A7">
        <v>1989</v>
      </c>
      <c r="B7">
        <v>13808</v>
      </c>
      <c r="C7">
        <v>388119</v>
      </c>
      <c r="D7">
        <f t="shared" si="0"/>
        <v>3.557671745006042E-2</v>
      </c>
      <c r="E7">
        <v>13262</v>
      </c>
      <c r="F7">
        <v>566512</v>
      </c>
      <c r="G7">
        <f t="shared" si="1"/>
        <v>2.3409918942581976E-2</v>
      </c>
      <c r="H7">
        <v>29168.400000000001</v>
      </c>
      <c r="I7">
        <v>340726.64020999998</v>
      </c>
      <c r="J7">
        <f t="shared" si="2"/>
        <v>8.5606455609172932E-2</v>
      </c>
      <c r="K7">
        <v>6793.7</v>
      </c>
      <c r="L7">
        <v>165801.79999999999</v>
      </c>
      <c r="M7">
        <f t="shared" si="3"/>
        <v>4.0974826570037239E-2</v>
      </c>
    </row>
    <row r="8" spans="1:13">
      <c r="A8">
        <v>1990</v>
      </c>
      <c r="B8">
        <v>15138</v>
      </c>
      <c r="C8">
        <v>412781</v>
      </c>
      <c r="D8">
        <f t="shared" si="0"/>
        <v>3.6673199590097412E-2</v>
      </c>
      <c r="E8">
        <v>14139</v>
      </c>
      <c r="F8">
        <v>615673</v>
      </c>
      <c r="G8">
        <f t="shared" si="1"/>
        <v>2.296511297393259E-2</v>
      </c>
      <c r="H8">
        <v>29640.5</v>
      </c>
      <c r="I8">
        <v>369509.22586800001</v>
      </c>
      <c r="J8">
        <f t="shared" si="2"/>
        <v>8.0215859104390788E-2</v>
      </c>
      <c r="K8">
        <v>8228.1</v>
      </c>
      <c r="L8">
        <v>200556.3</v>
      </c>
      <c r="M8">
        <f t="shared" si="3"/>
        <v>4.102638510981705E-2</v>
      </c>
    </row>
    <row r="9" spans="1:13">
      <c r="A9">
        <v>1991</v>
      </c>
      <c r="B9">
        <v>16070</v>
      </c>
      <c r="C9">
        <v>415786</v>
      </c>
      <c r="D9">
        <f t="shared" si="0"/>
        <v>3.8649689984751774E-2</v>
      </c>
      <c r="E9">
        <v>14466</v>
      </c>
      <c r="F9">
        <v>647966</v>
      </c>
      <c r="G9">
        <f t="shared" si="1"/>
        <v>2.2325245460409961E-2</v>
      </c>
      <c r="H9">
        <v>29217.1</v>
      </c>
      <c r="I9">
        <v>385929.29498200002</v>
      </c>
      <c r="J9">
        <f t="shared" si="2"/>
        <v>7.5705836224126757E-2</v>
      </c>
      <c r="K9">
        <v>9102.2999999999993</v>
      </c>
      <c r="L9">
        <v>242481.1</v>
      </c>
      <c r="M9">
        <f t="shared" si="3"/>
        <v>3.7538183388313558E-2</v>
      </c>
    </row>
    <row r="10" spans="1:13">
      <c r="A10">
        <v>1992</v>
      </c>
      <c r="B10">
        <v>16906</v>
      </c>
      <c r="C10">
        <v>431486</v>
      </c>
      <c r="D10">
        <f t="shared" si="0"/>
        <v>3.9180877247465731E-2</v>
      </c>
      <c r="E10">
        <v>14771</v>
      </c>
      <c r="F10">
        <v>672170</v>
      </c>
      <c r="G10">
        <f t="shared" si="1"/>
        <v>2.1975095585938083E-2</v>
      </c>
      <c r="H10">
        <v>29353.5</v>
      </c>
      <c r="I10">
        <v>393956.51953300001</v>
      </c>
      <c r="J10">
        <f t="shared" si="2"/>
        <v>7.4509491643382192E-2</v>
      </c>
      <c r="K10">
        <v>9807.7000000000007</v>
      </c>
      <c r="L10">
        <v>277540.7</v>
      </c>
      <c r="M10">
        <f t="shared" si="3"/>
        <v>3.5337880173970881E-2</v>
      </c>
    </row>
    <row r="11" spans="1:13">
      <c r="A11">
        <v>1993</v>
      </c>
      <c r="B11">
        <v>18194</v>
      </c>
      <c r="C11">
        <v>454338</v>
      </c>
      <c r="D11">
        <f t="shared" si="0"/>
        <v>4.0045076572947896E-2</v>
      </c>
      <c r="E11">
        <v>15403</v>
      </c>
      <c r="F11">
        <v>707734</v>
      </c>
      <c r="G11">
        <f t="shared" si="1"/>
        <v>2.1763826522394007E-2</v>
      </c>
      <c r="H11">
        <v>29335.599999999999</v>
      </c>
      <c r="I11">
        <v>402596.43948300002</v>
      </c>
      <c r="J11">
        <f t="shared" si="2"/>
        <v>7.2866019475164079E-2</v>
      </c>
      <c r="K11">
        <v>13883.5</v>
      </c>
      <c r="L11">
        <v>315181.3</v>
      </c>
      <c r="M11">
        <f t="shared" si="3"/>
        <v>4.4049250383826705E-2</v>
      </c>
    </row>
    <row r="12" spans="1:13">
      <c r="A12">
        <v>1994</v>
      </c>
      <c r="B12">
        <v>19474</v>
      </c>
      <c r="C12">
        <v>481668</v>
      </c>
      <c r="D12">
        <f t="shared" si="0"/>
        <v>4.0430337909099216E-2</v>
      </c>
      <c r="E12">
        <v>16139</v>
      </c>
      <c r="F12">
        <v>745196</v>
      </c>
      <c r="G12">
        <f t="shared" si="1"/>
        <v>2.1657389465321874E-2</v>
      </c>
      <c r="H12">
        <v>30545.1</v>
      </c>
      <c r="I12">
        <v>412537.28489100002</v>
      </c>
      <c r="J12">
        <f t="shared" si="2"/>
        <v>7.4042034789826516E-2</v>
      </c>
      <c r="K12">
        <v>15088.9</v>
      </c>
      <c r="L12">
        <v>372493.4</v>
      </c>
      <c r="M12">
        <f t="shared" si="3"/>
        <v>4.0507831816617421E-2</v>
      </c>
    </row>
    <row r="13" spans="1:13">
      <c r="A13">
        <v>1995</v>
      </c>
      <c r="B13">
        <v>20382</v>
      </c>
      <c r="C13">
        <v>510754</v>
      </c>
      <c r="D13">
        <f t="shared" si="0"/>
        <v>3.9905708031655163E-2</v>
      </c>
      <c r="E13">
        <v>17052</v>
      </c>
      <c r="F13">
        <v>850181</v>
      </c>
      <c r="G13">
        <f t="shared" si="1"/>
        <v>2.0056905529528418E-2</v>
      </c>
      <c r="H13">
        <v>30892.2</v>
      </c>
      <c r="I13">
        <v>417579.19923099998</v>
      </c>
      <c r="J13">
        <f t="shared" si="2"/>
        <v>7.3979259639584669E-2</v>
      </c>
      <c r="K13">
        <v>17323.8</v>
      </c>
      <c r="L13">
        <v>436988.7</v>
      </c>
      <c r="M13">
        <f t="shared" si="3"/>
        <v>3.9643588037860014E-2</v>
      </c>
    </row>
    <row r="14" spans="1:13">
      <c r="A14">
        <v>1996</v>
      </c>
      <c r="B14">
        <v>20845</v>
      </c>
      <c r="C14">
        <v>541710</v>
      </c>
      <c r="D14">
        <f t="shared" si="0"/>
        <v>3.8479998523195065E-2</v>
      </c>
      <c r="E14">
        <v>18494</v>
      </c>
      <c r="F14">
        <v>907265</v>
      </c>
      <c r="G14">
        <f t="shared" si="1"/>
        <v>2.03843419508082E-2</v>
      </c>
      <c r="H14">
        <v>32447.599999999999</v>
      </c>
      <c r="I14">
        <v>420822.454562</v>
      </c>
      <c r="J14">
        <f t="shared" si="2"/>
        <v>7.7105201132320944E-2</v>
      </c>
      <c r="K14">
        <v>17907.3</v>
      </c>
      <c r="L14">
        <v>490850.9</v>
      </c>
      <c r="M14">
        <f t="shared" si="3"/>
        <v>3.6482157820226055E-2</v>
      </c>
    </row>
    <row r="15" spans="1:13">
      <c r="A15">
        <v>1997</v>
      </c>
      <c r="B15">
        <v>21912</v>
      </c>
      <c r="C15">
        <v>572210</v>
      </c>
      <c r="D15">
        <f t="shared" si="0"/>
        <v>3.8293633456248581E-2</v>
      </c>
      <c r="E15">
        <v>19850</v>
      </c>
      <c r="F15">
        <v>951750</v>
      </c>
      <c r="G15">
        <f t="shared" si="1"/>
        <v>2.0856317310218021E-2</v>
      </c>
      <c r="H15">
        <v>32141.8</v>
      </c>
      <c r="I15">
        <v>428309.62492600002</v>
      </c>
      <c r="J15">
        <f t="shared" si="2"/>
        <v>7.5043375468280007E-2</v>
      </c>
      <c r="K15">
        <v>17786.099999999999</v>
      </c>
      <c r="L15">
        <v>542001.80000000005</v>
      </c>
      <c r="M15">
        <f t="shared" si="3"/>
        <v>3.2815573675216571E-2</v>
      </c>
    </row>
    <row r="16" spans="1:13">
      <c r="A16">
        <v>1998</v>
      </c>
      <c r="B16">
        <v>24117</v>
      </c>
      <c r="C16">
        <v>603903</v>
      </c>
      <c r="D16">
        <f t="shared" si="0"/>
        <v>3.9935221384891285E-2</v>
      </c>
      <c r="E16">
        <v>21306</v>
      </c>
      <c r="F16">
        <v>997247</v>
      </c>
      <c r="G16">
        <f t="shared" si="1"/>
        <v>2.1364817342142919E-2</v>
      </c>
      <c r="H16">
        <v>33218.800000000003</v>
      </c>
      <c r="I16">
        <v>440568.636917</v>
      </c>
      <c r="J16">
        <f t="shared" si="2"/>
        <v>7.5399829258064474E-2</v>
      </c>
      <c r="K16">
        <v>15934.1</v>
      </c>
      <c r="L16">
        <v>537215.4</v>
      </c>
      <c r="M16">
        <f t="shared" si="3"/>
        <v>2.9660542121465617E-2</v>
      </c>
    </row>
    <row r="17" spans="1:13">
      <c r="A17">
        <v>1999</v>
      </c>
      <c r="B17">
        <v>28118</v>
      </c>
      <c r="C17">
        <v>636741</v>
      </c>
      <c r="D17">
        <f t="shared" si="0"/>
        <v>4.4159242140839057E-2</v>
      </c>
      <c r="E17">
        <v>22453</v>
      </c>
      <c r="F17">
        <v>1039752</v>
      </c>
      <c r="G17">
        <f t="shared" si="1"/>
        <v>2.1594572551916227E-2</v>
      </c>
      <c r="H17">
        <v>37184.800000000003</v>
      </c>
      <c r="I17">
        <v>448437.46627700003</v>
      </c>
      <c r="J17">
        <f t="shared" si="2"/>
        <v>8.2920814598107045E-2</v>
      </c>
      <c r="K17">
        <v>22573.4</v>
      </c>
      <c r="L17">
        <v>591453</v>
      </c>
      <c r="M17">
        <f t="shared" si="3"/>
        <v>3.8166008118988327E-2</v>
      </c>
    </row>
    <row r="18" spans="1:13">
      <c r="A18">
        <v>2000</v>
      </c>
      <c r="B18">
        <v>28470</v>
      </c>
      <c r="C18">
        <v>685746</v>
      </c>
      <c r="D18">
        <f t="shared" si="0"/>
        <v>4.1516829846619592E-2</v>
      </c>
      <c r="E18">
        <v>24121</v>
      </c>
      <c r="F18">
        <v>1095900</v>
      </c>
      <c r="G18">
        <f t="shared" si="1"/>
        <v>2.2010219910575782E-2</v>
      </c>
      <c r="H18">
        <v>35485.699999999997</v>
      </c>
      <c r="I18">
        <v>472595.737333</v>
      </c>
      <c r="J18">
        <f t="shared" si="2"/>
        <v>7.5086796593334684E-2</v>
      </c>
      <c r="K18">
        <v>21424.9</v>
      </c>
      <c r="L18">
        <v>651634.30000000005</v>
      </c>
      <c r="M18">
        <f t="shared" si="3"/>
        <v>3.2878717403304274E-2</v>
      </c>
    </row>
    <row r="19" spans="1:13">
      <c r="A19">
        <v>2001</v>
      </c>
      <c r="B19">
        <v>33711</v>
      </c>
      <c r="C19">
        <v>728315</v>
      </c>
      <c r="D19">
        <f t="shared" si="0"/>
        <v>4.6286290959268998E-2</v>
      </c>
      <c r="E19">
        <v>26186</v>
      </c>
      <c r="F19">
        <v>1138375</v>
      </c>
      <c r="G19">
        <f t="shared" si="1"/>
        <v>2.3002964752388274E-2</v>
      </c>
      <c r="H19">
        <v>39844.699999999997</v>
      </c>
      <c r="I19">
        <v>484723.49417299998</v>
      </c>
      <c r="J19">
        <f t="shared" si="2"/>
        <v>8.2200884584684983E-2</v>
      </c>
      <c r="K19">
        <v>22336</v>
      </c>
      <c r="L19">
        <v>707021.3</v>
      </c>
      <c r="M19">
        <f t="shared" si="3"/>
        <v>3.1591693206414008E-2</v>
      </c>
    </row>
    <row r="20" spans="1:13">
      <c r="A20">
        <v>2002</v>
      </c>
      <c r="B20">
        <v>34592</v>
      </c>
      <c r="C20">
        <v>781088</v>
      </c>
      <c r="D20">
        <f t="shared" si="0"/>
        <v>4.4286943340571101E-2</v>
      </c>
      <c r="E20">
        <v>28510</v>
      </c>
      <c r="F20">
        <v>1187671</v>
      </c>
      <c r="G20">
        <f t="shared" si="1"/>
        <v>2.400496433776694E-2</v>
      </c>
      <c r="H20">
        <v>39600.199999999997</v>
      </c>
      <c r="I20">
        <v>483439.95850299997</v>
      </c>
      <c r="J20">
        <f t="shared" si="2"/>
        <v>8.1913377873488832E-2</v>
      </c>
      <c r="K20">
        <v>24174.1</v>
      </c>
      <c r="L20">
        <v>784741.3</v>
      </c>
      <c r="M20">
        <f t="shared" si="3"/>
        <v>3.0805183823000008E-2</v>
      </c>
    </row>
    <row r="21" spans="1:13">
      <c r="A21">
        <v>2003</v>
      </c>
      <c r="B21">
        <v>35790</v>
      </c>
      <c r="C21">
        <v>828037</v>
      </c>
      <c r="D21">
        <f t="shared" si="0"/>
        <v>4.322270623172636E-2</v>
      </c>
      <c r="E21">
        <v>30561</v>
      </c>
      <c r="F21">
        <v>1256188</v>
      </c>
      <c r="G21">
        <f t="shared" si="1"/>
        <v>2.4328364862584263E-2</v>
      </c>
      <c r="H21">
        <v>40543.989600000001</v>
      </c>
      <c r="I21">
        <v>488937.33779000002</v>
      </c>
      <c r="J21">
        <f t="shared" si="2"/>
        <v>8.2922670179493965E-2</v>
      </c>
      <c r="K21">
        <v>24490.9</v>
      </c>
      <c r="L21">
        <v>837365.1</v>
      </c>
      <c r="M21">
        <f t="shared" si="3"/>
        <v>2.9247576714147749E-2</v>
      </c>
    </row>
    <row r="22" spans="1:13">
      <c r="A22">
        <v>2004</v>
      </c>
      <c r="B22">
        <v>37820</v>
      </c>
      <c r="C22">
        <v>892232</v>
      </c>
      <c r="D22">
        <f t="shared" si="0"/>
        <v>4.2388078436998447E-2</v>
      </c>
      <c r="E22">
        <v>32550</v>
      </c>
      <c r="F22">
        <v>1317459</v>
      </c>
      <c r="G22">
        <f t="shared" si="1"/>
        <v>2.4706651212675308E-2</v>
      </c>
      <c r="H22">
        <v>39719.25819</v>
      </c>
      <c r="I22">
        <v>504278.19837599999</v>
      </c>
      <c r="J22">
        <f t="shared" si="2"/>
        <v>7.8764575422680713E-2</v>
      </c>
      <c r="K22">
        <v>24882.3</v>
      </c>
      <c r="L22">
        <v>908439.3</v>
      </c>
      <c r="M22">
        <f t="shared" si="3"/>
        <v>2.7390162446736945E-2</v>
      </c>
    </row>
    <row r="23" spans="1:13">
      <c r="A23">
        <v>2005</v>
      </c>
      <c r="B23">
        <v>39678</v>
      </c>
      <c r="C23">
        <v>961696</v>
      </c>
      <c r="D23">
        <f t="shared" si="0"/>
        <v>4.1258360230259875E-2</v>
      </c>
      <c r="E23">
        <v>34456.286305000001</v>
      </c>
      <c r="F23">
        <v>1393038</v>
      </c>
      <c r="G23">
        <f t="shared" si="1"/>
        <v>2.4734634880742665E-2</v>
      </c>
      <c r="H23">
        <v>41366.540589999997</v>
      </c>
      <c r="I23">
        <v>523662.56921500002</v>
      </c>
      <c r="J23">
        <f t="shared" si="2"/>
        <v>7.8994648504304585E-2</v>
      </c>
      <c r="K23">
        <v>26135.8</v>
      </c>
      <c r="L23">
        <v>957447.8</v>
      </c>
      <c r="M23">
        <f t="shared" si="3"/>
        <v>2.7297362843175365E-2</v>
      </c>
    </row>
    <row r="24" spans="1:13">
      <c r="A24">
        <v>2006</v>
      </c>
      <c r="B24">
        <v>41980</v>
      </c>
      <c r="C24">
        <v>1037687</v>
      </c>
      <c r="D24">
        <f t="shared" si="0"/>
        <v>4.0455358889530273E-2</v>
      </c>
      <c r="E24">
        <v>35842.845219999996</v>
      </c>
      <c r="F24">
        <v>1470719</v>
      </c>
      <c r="G24">
        <f t="shared" si="1"/>
        <v>2.437096768315361E-2</v>
      </c>
      <c r="H24">
        <v>43182.244639999997</v>
      </c>
      <c r="I24">
        <v>556438.82857899996</v>
      </c>
      <c r="J24">
        <f t="shared" si="2"/>
        <v>7.76046573713704E-2</v>
      </c>
      <c r="K24">
        <v>27843.1</v>
      </c>
      <c r="L24">
        <v>1005601.5</v>
      </c>
      <c r="M24">
        <f t="shared" si="3"/>
        <v>2.7688005636427551E-2</v>
      </c>
    </row>
    <row r="25" spans="1:13">
      <c r="A25">
        <v>2007</v>
      </c>
      <c r="B25">
        <v>44939</v>
      </c>
      <c r="C25">
        <v>1131448</v>
      </c>
      <c r="D25">
        <f t="shared" si="0"/>
        <v>3.9718131102799245E-2</v>
      </c>
      <c r="E25">
        <v>37430.506420000005</v>
      </c>
      <c r="F25">
        <v>1546085</v>
      </c>
      <c r="G25">
        <f t="shared" si="1"/>
        <v>2.420986324813966E-2</v>
      </c>
      <c r="H25">
        <v>44258.59835</v>
      </c>
      <c r="I25">
        <v>592442.26664599997</v>
      </c>
      <c r="J25">
        <f t="shared" si="2"/>
        <v>7.4705335594237227E-2</v>
      </c>
      <c r="K25">
        <v>29321.9</v>
      </c>
      <c r="L25">
        <v>1089660.2</v>
      </c>
      <c r="M25">
        <f t="shared" si="3"/>
        <v>2.6909214450523203E-2</v>
      </c>
    </row>
    <row r="26" spans="1:13">
      <c r="A26">
        <v>2008</v>
      </c>
      <c r="B26">
        <v>51709</v>
      </c>
      <c r="C26">
        <v>1235115</v>
      </c>
      <c r="D26">
        <f t="shared" si="0"/>
        <v>4.186573719856046E-2</v>
      </c>
      <c r="E26">
        <v>40531.283945000003</v>
      </c>
      <c r="F26">
        <v>1589259</v>
      </c>
      <c r="G26">
        <f t="shared" si="1"/>
        <v>2.5503259031410239E-2</v>
      </c>
      <c r="H26">
        <v>49160.829420000002</v>
      </c>
      <c r="I26">
        <v>617696.47635600006</v>
      </c>
      <c r="J26">
        <f t="shared" si="2"/>
        <v>7.9587356091160369E-2</v>
      </c>
      <c r="K26">
        <v>30758.3</v>
      </c>
      <c r="L26">
        <v>1154216.6000000001</v>
      </c>
      <c r="M26">
        <f t="shared" si="3"/>
        <v>2.6648637699371154E-2</v>
      </c>
    </row>
    <row r="27" spans="1:13">
      <c r="A27">
        <v>2009</v>
      </c>
      <c r="B27">
        <v>51586</v>
      </c>
      <c r="C27">
        <v>1261609</v>
      </c>
      <c r="D27">
        <f t="shared" si="0"/>
        <v>4.0889055166854392E-2</v>
      </c>
      <c r="E27">
        <v>44386.002085</v>
      </c>
      <c r="F27">
        <v>1548513</v>
      </c>
      <c r="G27">
        <f t="shared" si="1"/>
        <v>2.8663628968565325E-2</v>
      </c>
      <c r="H27">
        <v>49966.191379999997</v>
      </c>
      <c r="I27">
        <v>607377.27705300006</v>
      </c>
      <c r="J27">
        <f t="shared" si="2"/>
        <v>8.2265493405410881E-2</v>
      </c>
      <c r="K27">
        <v>37346.199999999997</v>
      </c>
      <c r="L27">
        <v>1205347.8</v>
      </c>
      <c r="M27">
        <f t="shared" si="3"/>
        <v>3.0983754232595768E-2</v>
      </c>
    </row>
    <row r="28" spans="1:13">
      <c r="A28">
        <v>2010</v>
      </c>
      <c r="B28">
        <v>53082</v>
      </c>
      <c r="C28">
        <v>1363131</v>
      </c>
      <c r="D28">
        <f t="shared" si="0"/>
        <v>3.8941231620438534E-2</v>
      </c>
      <c r="E28">
        <v>46939.424305</v>
      </c>
      <c r="F28">
        <v>1606027</v>
      </c>
      <c r="G28">
        <f t="shared" si="1"/>
        <v>2.9227045563368487E-2</v>
      </c>
      <c r="H28">
        <v>51498.000050000002</v>
      </c>
      <c r="I28">
        <v>629325.24012600002</v>
      </c>
      <c r="J28">
        <f t="shared" si="2"/>
        <v>8.1830501569727848E-2</v>
      </c>
      <c r="K28">
        <v>43307.199999999997</v>
      </c>
      <c r="L28">
        <v>1322611.2</v>
      </c>
      <c r="M28">
        <f t="shared" si="3"/>
        <v>3.2743711833076873E-2</v>
      </c>
    </row>
    <row r="29" spans="1:13">
      <c r="A29">
        <v>2011</v>
      </c>
      <c r="B29">
        <v>55817</v>
      </c>
      <c r="C29">
        <v>1467557</v>
      </c>
      <c r="D29">
        <f t="shared" si="0"/>
        <v>3.8033957113761167E-2</v>
      </c>
      <c r="E29">
        <v>48760.966225000004</v>
      </c>
      <c r="F29">
        <v>1660141</v>
      </c>
      <c r="G29">
        <f t="shared" si="1"/>
        <v>2.9371581224124942E-2</v>
      </c>
      <c r="H29">
        <v>55728.880219999999</v>
      </c>
      <c r="I29">
        <v>641200.30521899997</v>
      </c>
      <c r="J29">
        <f t="shared" si="2"/>
        <v>8.6913371323124947E-2</v>
      </c>
      <c r="K29">
        <v>48657.599999999999</v>
      </c>
      <c r="L29">
        <v>1388937.2</v>
      </c>
      <c r="M29">
        <f t="shared" si="3"/>
        <v>3.5032253438096413E-2</v>
      </c>
    </row>
    <row r="30" spans="1:13">
      <c r="A30">
        <v>2012</v>
      </c>
      <c r="B30">
        <v>58982</v>
      </c>
      <c r="C30">
        <v>1515250</v>
      </c>
      <c r="D30">
        <f t="shared" si="0"/>
        <v>3.8925589836660619E-2</v>
      </c>
      <c r="E30">
        <v>51346.680524999996</v>
      </c>
      <c r="F30">
        <v>1711770</v>
      </c>
      <c r="G30">
        <f t="shared" si="1"/>
        <v>2.9996249802835658E-2</v>
      </c>
      <c r="H30">
        <v>61801.375540000001</v>
      </c>
      <c r="I30">
        <v>648980.51904599997</v>
      </c>
      <c r="J30">
        <f t="shared" si="2"/>
        <v>9.522839858251507E-2</v>
      </c>
      <c r="K30">
        <v>54334.400000000001</v>
      </c>
      <c r="L30">
        <v>1440111.3</v>
      </c>
      <c r="M30">
        <f t="shared" si="3"/>
        <v>3.7729306061274566E-2</v>
      </c>
    </row>
    <row r="31" spans="1:13">
      <c r="A31">
        <v>2013</v>
      </c>
      <c r="B31">
        <v>63018</v>
      </c>
      <c r="C31">
        <v>1568267</v>
      </c>
      <c r="D31">
        <f t="shared" si="0"/>
        <v>4.0183208599045957E-2</v>
      </c>
      <c r="E31">
        <v>54245.111725000002</v>
      </c>
      <c r="F31">
        <v>1780336</v>
      </c>
      <c r="G31">
        <f t="shared" si="1"/>
        <v>3.0469030410551719E-2</v>
      </c>
      <c r="H31">
        <v>65766.360369999995</v>
      </c>
      <c r="I31">
        <v>660648.76546599995</v>
      </c>
      <c r="J31">
        <f t="shared" si="2"/>
        <v>9.9548146924350281E-2</v>
      </c>
      <c r="K31">
        <v>63365.9</v>
      </c>
      <c r="L31">
        <v>1500819.2</v>
      </c>
      <c r="M31">
        <f t="shared" si="3"/>
        <v>4.2220875106075403E-2</v>
      </c>
    </row>
    <row r="32" spans="1:13">
      <c r="A32">
        <v>2014</v>
      </c>
      <c r="B32">
        <v>66854</v>
      </c>
      <c r="C32">
        <v>1613942</v>
      </c>
      <c r="D32">
        <f t="shared" si="0"/>
        <v>4.1422802058562205E-2</v>
      </c>
      <c r="E32">
        <v>56230.498169999999</v>
      </c>
      <c r="F32">
        <v>1863008</v>
      </c>
      <c r="G32">
        <f t="shared" si="1"/>
        <v>3.0182639135205001E-2</v>
      </c>
      <c r="H32">
        <v>67595.809160000004</v>
      </c>
      <c r="I32">
        <v>672818.20596799999</v>
      </c>
      <c r="J32">
        <f t="shared" si="2"/>
        <v>0.10046667667493965</v>
      </c>
      <c r="K32">
        <v>74944.800000000003</v>
      </c>
      <c r="L32">
        <v>1562929</v>
      </c>
      <c r="M32">
        <f t="shared" si="3"/>
        <v>4.7951506434393373E-2</v>
      </c>
    </row>
    <row r="33" spans="1:13">
      <c r="A33">
        <v>2015</v>
      </c>
      <c r="B33">
        <v>71924</v>
      </c>
      <c r="C33">
        <v>1640508</v>
      </c>
      <c r="D33">
        <f t="shared" si="0"/>
        <v>4.3842517073979521E-2</v>
      </c>
      <c r="E33">
        <v>59671.473590000001</v>
      </c>
      <c r="F33">
        <v>1919641</v>
      </c>
      <c r="G33">
        <f t="shared" si="1"/>
        <v>3.1084704686970117E-2</v>
      </c>
      <c r="H33">
        <v>72881.893760000006</v>
      </c>
      <c r="I33">
        <v>675735.64597700001</v>
      </c>
      <c r="J33">
        <f t="shared" si="2"/>
        <v>0.1078556299255533</v>
      </c>
      <c r="K33">
        <v>86757.1</v>
      </c>
      <c r="L33">
        <v>1658020.4</v>
      </c>
      <c r="M33">
        <f t="shared" si="3"/>
        <v>5.2325713242128993E-2</v>
      </c>
    </row>
    <row r="34" spans="1:13">
      <c r="A34">
        <v>2016</v>
      </c>
      <c r="B34">
        <v>75840</v>
      </c>
      <c r="C34">
        <v>1702851</v>
      </c>
      <c r="D34">
        <f t="shared" si="0"/>
        <v>4.4537073413939331E-2</v>
      </c>
      <c r="E34">
        <v>63606.258585000003</v>
      </c>
      <c r="F34">
        <v>1994712</v>
      </c>
      <c r="G34">
        <f t="shared" si="1"/>
        <v>3.1887439683021913E-2</v>
      </c>
      <c r="H34">
        <v>78084.371570000003</v>
      </c>
      <c r="I34">
        <v>685440.98423399997</v>
      </c>
      <c r="J34">
        <f t="shared" si="2"/>
        <v>0.11391844573936812</v>
      </c>
      <c r="K34">
        <v>97382.3</v>
      </c>
      <c r="L34">
        <v>1740779.5</v>
      </c>
      <c r="M34">
        <f t="shared" si="3"/>
        <v>5.5941777807011171E-2</v>
      </c>
    </row>
    <row r="35" spans="1:13">
      <c r="A35">
        <v>2017</v>
      </c>
      <c r="B35">
        <v>78193</v>
      </c>
      <c r="C35">
        <v>1806789</v>
      </c>
      <c r="D35">
        <f t="shared" si="0"/>
        <v>4.3277327900490874E-2</v>
      </c>
      <c r="E35">
        <v>68876.398400000005</v>
      </c>
      <c r="F35">
        <v>2068757</v>
      </c>
      <c r="G35">
        <f t="shared" si="1"/>
        <v>3.3293614668131639E-2</v>
      </c>
      <c r="H35">
        <v>81638.894369999995</v>
      </c>
      <c r="I35">
        <v>693694.12539399997</v>
      </c>
      <c r="J35">
        <f t="shared" si="2"/>
        <v>0.11768716409935179</v>
      </c>
      <c r="K35">
        <v>107907.6</v>
      </c>
      <c r="L35">
        <v>1835698.1</v>
      </c>
      <c r="M35">
        <f t="shared" si="3"/>
        <v>5.8782868490194547E-2</v>
      </c>
    </row>
    <row r="36" spans="1:13">
      <c r="A36">
        <v>2018</v>
      </c>
      <c r="B36">
        <v>81140</v>
      </c>
      <c r="C36">
        <v>1901157</v>
      </c>
      <c r="D36">
        <f t="shared" si="0"/>
        <v>4.2679273726472879E-2</v>
      </c>
      <c r="E36">
        <v>68899.367834999997</v>
      </c>
      <c r="F36">
        <v>2141792</v>
      </c>
      <c r="G36">
        <f t="shared" si="1"/>
        <v>3.216902847475385E-2</v>
      </c>
      <c r="H36">
        <v>82238.83438</v>
      </c>
      <c r="I36">
        <v>719613.78855099995</v>
      </c>
      <c r="J36">
        <f t="shared" si="2"/>
        <v>0.11428190466666083</v>
      </c>
      <c r="K36">
        <v>115389.5</v>
      </c>
      <c r="L36">
        <v>1898192.6</v>
      </c>
      <c r="M36">
        <f t="shared" si="3"/>
        <v>6.0789142260906502E-2</v>
      </c>
    </row>
    <row r="37" spans="1:13">
      <c r="A37">
        <v>2019</v>
      </c>
      <c r="B37">
        <v>83956</v>
      </c>
      <c r="C37">
        <v>2000955</v>
      </c>
      <c r="D37">
        <f t="shared" si="0"/>
        <v>4.1957965071678274E-2</v>
      </c>
      <c r="E37">
        <v>69841.396144999992</v>
      </c>
      <c r="F37">
        <v>2217787</v>
      </c>
      <c r="G37">
        <f t="shared" si="1"/>
        <v>3.1491480536679127E-2</v>
      </c>
      <c r="H37">
        <v>84450.107560000004</v>
      </c>
      <c r="I37">
        <v>726920.93994199997</v>
      </c>
      <c r="J37">
        <f t="shared" si="2"/>
        <v>0.11617509266790163</v>
      </c>
      <c r="K37">
        <v>125698.9</v>
      </c>
      <c r="L37">
        <v>1919039.8</v>
      </c>
      <c r="M37">
        <f t="shared" si="3"/>
        <v>6.5500934373534089E-2</v>
      </c>
    </row>
    <row r="38" spans="1:13">
      <c r="A38">
        <v>2020</v>
      </c>
      <c r="B38">
        <v>98562</v>
      </c>
      <c r="C38" s="243">
        <v>1972186</v>
      </c>
      <c r="D38">
        <f t="shared" si="0"/>
        <v>4.9976016460922042E-2</v>
      </c>
      <c r="E38">
        <v>70160.935310000001</v>
      </c>
      <c r="F38" s="243">
        <v>2112039</v>
      </c>
      <c r="G38">
        <f t="shared" si="1"/>
        <v>3.3219526396056132E-2</v>
      </c>
      <c r="H38">
        <v>89013.625419999997</v>
      </c>
      <c r="I38" s="243">
        <v>702224.12121600006</v>
      </c>
      <c r="J38">
        <f t="shared" si="2"/>
        <v>0.12675956682584522</v>
      </c>
      <c r="K38">
        <v>147556.9</v>
      </c>
      <c r="L38">
        <v>1924452.9</v>
      </c>
      <c r="M38">
        <f t="shared" si="3"/>
        <v>7.6674726619705785E-2</v>
      </c>
    </row>
    <row r="40" spans="1:13" ht="85">
      <c r="A40" s="17" t="s">
        <v>43</v>
      </c>
      <c r="B40" s="321" t="s">
        <v>252</v>
      </c>
      <c r="C40" s="325" t="s">
        <v>279</v>
      </c>
      <c r="D40" s="327"/>
      <c r="E40" s="325" t="s">
        <v>45</v>
      </c>
      <c r="F40" s="325" t="s">
        <v>279</v>
      </c>
      <c r="G40" s="327"/>
      <c r="H40" s="325" t="s">
        <v>44</v>
      </c>
      <c r="I40" s="325" t="s">
        <v>279</v>
      </c>
      <c r="J40" s="327"/>
      <c r="K40" s="321" t="s">
        <v>253</v>
      </c>
      <c r="L40" s="325" t="s">
        <v>279</v>
      </c>
    </row>
    <row r="41" spans="1:13" ht="68">
      <c r="B41" s="3" t="s">
        <v>370</v>
      </c>
      <c r="E41" s="3" t="s">
        <v>370</v>
      </c>
      <c r="F41" s="322" t="s">
        <v>281</v>
      </c>
      <c r="H41" s="3" t="s">
        <v>370</v>
      </c>
      <c r="K41" s="3" t="s">
        <v>370</v>
      </c>
    </row>
  </sheetData>
  <hyperlinks>
    <hyperlink ref="H40" r:id="rId1" location="!/cube/snbnomu" xr:uid="{1F5B9B2B-898D-7D4E-BE62-E51A139F3909}"/>
    <hyperlink ref="E40" r:id="rId2" location=":~:text=There%20are%20over%203.9%20billion,worth%20about%20%C2%A371%20billion." xr:uid="{C6CE8CCE-D542-194E-8220-8EE44299926D}"/>
    <hyperlink ref="B40" r:id="rId3" xr:uid="{5D01A053-41D4-9C4C-9714-948767B808BB}"/>
    <hyperlink ref="K40" r:id="rId4" xr:uid="{0522F161-5353-9F4A-80C7-20421487C085}"/>
    <hyperlink ref="I40" r:id="rId5" xr:uid="{877F2A57-9E27-4944-A0F8-69AD59F400AE}"/>
    <hyperlink ref="C40" r:id="rId6" xr:uid="{1E428073-C551-474F-B1DA-30838B07A4A6}"/>
    <hyperlink ref="L40" r:id="rId7" xr:uid="{05D0CB04-3880-6C47-8A27-C6D6B4358747}"/>
    <hyperlink ref="F40" r:id="rId8" xr:uid="{0BB9A8A8-696D-C745-A44B-EF3AA89E32DE}"/>
    <hyperlink ref="F41" r:id="rId9" xr:uid="{5F56615A-B8A6-E543-A9CB-D2D66CAC8CF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B8B9-9239-414C-9779-83720AEE2973}">
  <sheetPr>
    <tabColor rgb="FF92D050"/>
  </sheetPr>
  <dimension ref="A1:E38"/>
  <sheetViews>
    <sheetView topLeftCell="A12" zoomScale="81" workbookViewId="0"/>
  </sheetViews>
  <sheetFormatPr baseColWidth="10" defaultRowHeight="16"/>
  <sheetData>
    <row r="1" spans="1:5">
      <c r="A1" t="s">
        <v>0</v>
      </c>
      <c r="B1" t="s">
        <v>12</v>
      </c>
      <c r="C1" t="s">
        <v>15</v>
      </c>
      <c r="D1" t="s">
        <v>18</v>
      </c>
      <c r="E1" t="s">
        <v>21</v>
      </c>
    </row>
    <row r="2" spans="1:5">
      <c r="A2">
        <v>1984</v>
      </c>
      <c r="B2" s="2">
        <v>3.9223548385659612E-2</v>
      </c>
      <c r="C2" s="2">
        <v>3.1333406351420685E-2</v>
      </c>
      <c r="D2" s="2">
        <v>0.10290966513548021</v>
      </c>
      <c r="E2" s="2">
        <v>4.3170172779938745E-2</v>
      </c>
    </row>
    <row r="3" spans="1:5">
      <c r="A3">
        <v>1985</v>
      </c>
      <c r="B3" s="2">
        <v>3.88213902970607E-2</v>
      </c>
      <c r="C3" s="2">
        <v>2.9933036241216418E-2</v>
      </c>
      <c r="D3" s="2">
        <v>9.4759236444834749E-2</v>
      </c>
      <c r="E3" s="2">
        <v>4.0502804389439657E-2</v>
      </c>
    </row>
    <row r="4" spans="1:5">
      <c r="A4">
        <v>1986</v>
      </c>
      <c r="B4" s="2">
        <v>3.7343632989888485E-2</v>
      </c>
      <c r="C4" s="2">
        <v>2.7708250570908408E-2</v>
      </c>
      <c r="D4" s="2">
        <v>9.4330670179133894E-2</v>
      </c>
      <c r="E4" s="2">
        <v>3.8855804532465128E-2</v>
      </c>
    </row>
    <row r="5" spans="1:5">
      <c r="A5">
        <v>1987</v>
      </c>
      <c r="B5" s="2">
        <v>3.7677319499734387E-2</v>
      </c>
      <c r="C5" s="2">
        <v>2.6015154671959469E-2</v>
      </c>
      <c r="D5" s="2">
        <v>9.1952908807420408E-2</v>
      </c>
      <c r="E5" s="2">
        <v>3.9796939632433782E-2</v>
      </c>
    </row>
    <row r="6" spans="1:5">
      <c r="A6">
        <v>1988</v>
      </c>
      <c r="B6" s="2">
        <v>3.7569121619271742E-2</v>
      </c>
      <c r="C6" s="2">
        <v>2.4431714910557761E-2</v>
      </c>
      <c r="D6" s="2">
        <v>9.1803412572462023E-2</v>
      </c>
      <c r="E6" s="2">
        <v>3.8560277489335243E-2</v>
      </c>
    </row>
    <row r="7" spans="1:5">
      <c r="A7">
        <v>1989</v>
      </c>
      <c r="B7" s="2">
        <v>3.557671745006042E-2</v>
      </c>
      <c r="C7" s="2">
        <v>2.3409918942581976E-2</v>
      </c>
      <c r="D7" s="2">
        <v>8.5606455609172932E-2</v>
      </c>
      <c r="E7" s="2">
        <v>4.0974826570037239E-2</v>
      </c>
    </row>
    <row r="8" spans="1:5">
      <c r="A8">
        <v>1990</v>
      </c>
      <c r="B8" s="2">
        <v>3.6673199590097412E-2</v>
      </c>
      <c r="C8" s="2">
        <v>2.296511297393259E-2</v>
      </c>
      <c r="D8" s="2">
        <v>8.0215859104390788E-2</v>
      </c>
      <c r="E8" s="2">
        <v>4.102638510981705E-2</v>
      </c>
    </row>
    <row r="9" spans="1:5">
      <c r="A9">
        <v>1991</v>
      </c>
      <c r="B9" s="2">
        <v>3.8649689984751774E-2</v>
      </c>
      <c r="C9" s="2">
        <v>2.2325245460409961E-2</v>
      </c>
      <c r="D9" s="2">
        <v>7.5705836224126757E-2</v>
      </c>
      <c r="E9" s="2">
        <v>3.7538183388313558E-2</v>
      </c>
    </row>
    <row r="10" spans="1:5">
      <c r="A10">
        <v>1992</v>
      </c>
      <c r="B10" s="2">
        <v>3.9180877247465731E-2</v>
      </c>
      <c r="C10" s="2">
        <v>2.1975095585938083E-2</v>
      </c>
      <c r="D10" s="2">
        <v>7.4509491643382192E-2</v>
      </c>
      <c r="E10" s="2">
        <v>3.5337880173970881E-2</v>
      </c>
    </row>
    <row r="11" spans="1:5">
      <c r="A11">
        <v>1993</v>
      </c>
      <c r="B11" s="2">
        <v>4.0045076572947896E-2</v>
      </c>
      <c r="C11" s="2">
        <v>2.1763826522394007E-2</v>
      </c>
      <c r="D11" s="2">
        <v>7.2866019475164079E-2</v>
      </c>
      <c r="E11" s="2">
        <v>4.4049250383826705E-2</v>
      </c>
    </row>
    <row r="12" spans="1:5">
      <c r="A12">
        <v>1994</v>
      </c>
      <c r="B12" s="2">
        <v>4.0430337909099216E-2</v>
      </c>
      <c r="C12" s="2">
        <v>2.1657389465321874E-2</v>
      </c>
      <c r="D12" s="2">
        <v>7.4042034789826516E-2</v>
      </c>
      <c r="E12" s="2">
        <v>4.0507831816617421E-2</v>
      </c>
    </row>
    <row r="13" spans="1:5">
      <c r="A13">
        <v>1995</v>
      </c>
      <c r="B13" s="2">
        <v>3.9905708031655163E-2</v>
      </c>
      <c r="C13" s="2">
        <v>2.0056905529528418E-2</v>
      </c>
      <c r="D13" s="2">
        <v>7.3979259639584669E-2</v>
      </c>
      <c r="E13" s="2">
        <v>3.9643588037860014E-2</v>
      </c>
    </row>
    <row r="14" spans="1:5">
      <c r="A14">
        <v>1996</v>
      </c>
      <c r="B14" s="2">
        <v>3.8479998523195065E-2</v>
      </c>
      <c r="C14" s="2">
        <v>2.03843419508082E-2</v>
      </c>
      <c r="D14" s="2">
        <v>7.7105201132320944E-2</v>
      </c>
      <c r="E14" s="2">
        <v>3.6482157820226055E-2</v>
      </c>
    </row>
    <row r="15" spans="1:5">
      <c r="A15">
        <v>1997</v>
      </c>
      <c r="B15" s="2">
        <v>3.8293633456248581E-2</v>
      </c>
      <c r="C15" s="2">
        <v>2.0856317310218021E-2</v>
      </c>
      <c r="D15" s="2">
        <v>7.5043375468280007E-2</v>
      </c>
      <c r="E15" s="2">
        <v>3.2815573675216571E-2</v>
      </c>
    </row>
    <row r="16" spans="1:5">
      <c r="A16">
        <v>1998</v>
      </c>
      <c r="B16" s="2">
        <v>3.9935221384891285E-2</v>
      </c>
      <c r="C16" s="2">
        <v>2.1364817342142919E-2</v>
      </c>
      <c r="D16" s="2">
        <v>7.5399829258064474E-2</v>
      </c>
      <c r="E16" s="2">
        <v>2.9660542121465617E-2</v>
      </c>
    </row>
    <row r="17" spans="1:5">
      <c r="A17">
        <v>1999</v>
      </c>
      <c r="B17" s="2">
        <v>4.4159242140839057E-2</v>
      </c>
      <c r="C17" s="2">
        <v>2.1594572551916227E-2</v>
      </c>
      <c r="D17" s="2">
        <v>8.2920814598107045E-2</v>
      </c>
      <c r="E17" s="2">
        <v>3.8166008118988327E-2</v>
      </c>
    </row>
    <row r="18" spans="1:5">
      <c r="A18" s="223">
        <v>2000</v>
      </c>
      <c r="B18" s="2">
        <v>4.1516829846619592E-2</v>
      </c>
      <c r="C18" s="2">
        <v>2.2010219910575782E-2</v>
      </c>
      <c r="D18" s="2">
        <v>7.5086796593334684E-2</v>
      </c>
      <c r="E18" s="2">
        <v>3.2878717403304274E-2</v>
      </c>
    </row>
    <row r="19" spans="1:5">
      <c r="A19" s="223">
        <v>2001</v>
      </c>
      <c r="B19" s="2">
        <v>4.6286290959268998E-2</v>
      </c>
      <c r="C19" s="2">
        <v>2.3002964752388274E-2</v>
      </c>
      <c r="D19" s="2">
        <v>8.2200884584684983E-2</v>
      </c>
      <c r="E19" s="2">
        <v>3.1591693206414008E-2</v>
      </c>
    </row>
    <row r="20" spans="1:5">
      <c r="A20" s="223">
        <v>2002</v>
      </c>
      <c r="B20" s="2">
        <v>4.4286943340571101E-2</v>
      </c>
      <c r="C20" s="2">
        <v>2.400496433776694E-2</v>
      </c>
      <c r="D20" s="2">
        <v>8.1913377873488832E-2</v>
      </c>
      <c r="E20" s="2">
        <v>3.0805183823000008E-2</v>
      </c>
    </row>
    <row r="21" spans="1:5">
      <c r="A21" s="223">
        <v>2003</v>
      </c>
      <c r="B21" s="2">
        <v>4.322270623172636E-2</v>
      </c>
      <c r="C21" s="2">
        <v>2.4328364862584263E-2</v>
      </c>
      <c r="D21" s="2">
        <v>8.2922670179493965E-2</v>
      </c>
      <c r="E21" s="2">
        <v>2.9247576714147749E-2</v>
      </c>
    </row>
    <row r="22" spans="1:5">
      <c r="A22" s="223">
        <v>2004</v>
      </c>
      <c r="B22" s="2">
        <v>4.2388078436998447E-2</v>
      </c>
      <c r="C22" s="2">
        <v>2.4706651212675308E-2</v>
      </c>
      <c r="D22" s="2">
        <v>7.8764575422680713E-2</v>
      </c>
      <c r="E22" s="2">
        <v>2.7390162446736945E-2</v>
      </c>
    </row>
    <row r="23" spans="1:5">
      <c r="A23" s="223">
        <v>2005</v>
      </c>
      <c r="B23" s="2">
        <v>4.1258360230259875E-2</v>
      </c>
      <c r="C23" s="2">
        <v>2.4734634880742665E-2</v>
      </c>
      <c r="D23" s="2">
        <v>7.8994648504304585E-2</v>
      </c>
      <c r="E23" s="2">
        <v>2.7297362843175365E-2</v>
      </c>
    </row>
    <row r="24" spans="1:5">
      <c r="A24" s="223">
        <v>2006</v>
      </c>
      <c r="B24" s="2">
        <v>4.0455358889530273E-2</v>
      </c>
      <c r="C24" s="2">
        <v>2.437096768315361E-2</v>
      </c>
      <c r="D24" s="2">
        <v>7.76046573713704E-2</v>
      </c>
      <c r="E24" s="2">
        <v>2.7688005636427551E-2</v>
      </c>
    </row>
    <row r="25" spans="1:5">
      <c r="A25" s="223">
        <v>2007</v>
      </c>
      <c r="B25" s="2">
        <v>3.9718131102799245E-2</v>
      </c>
      <c r="C25" s="2">
        <v>2.420986324813966E-2</v>
      </c>
      <c r="D25" s="2">
        <v>7.4705335594237227E-2</v>
      </c>
      <c r="E25" s="2">
        <v>2.6909214450523203E-2</v>
      </c>
    </row>
    <row r="26" spans="1:5">
      <c r="A26" s="223">
        <v>2008</v>
      </c>
      <c r="B26" s="2">
        <v>4.186573719856046E-2</v>
      </c>
      <c r="C26" s="2">
        <v>2.5503259031410239E-2</v>
      </c>
      <c r="D26" s="2">
        <v>7.9587356091160369E-2</v>
      </c>
      <c r="E26" s="2">
        <v>2.6648637699371154E-2</v>
      </c>
    </row>
    <row r="27" spans="1:5">
      <c r="A27" s="223">
        <v>2009</v>
      </c>
      <c r="B27" s="2">
        <v>4.0889055166854392E-2</v>
      </c>
      <c r="C27" s="2">
        <v>2.8663628968565325E-2</v>
      </c>
      <c r="D27" s="2">
        <v>8.2265493405410881E-2</v>
      </c>
      <c r="E27" s="2">
        <v>3.0983754232595768E-2</v>
      </c>
    </row>
    <row r="28" spans="1:5">
      <c r="A28" s="223">
        <v>2010</v>
      </c>
      <c r="B28" s="2">
        <v>3.8941231620438534E-2</v>
      </c>
      <c r="C28" s="2">
        <v>2.9227045563368487E-2</v>
      </c>
      <c r="D28" s="2">
        <v>8.1830501569727848E-2</v>
      </c>
      <c r="E28" s="2">
        <v>3.2743711833076873E-2</v>
      </c>
    </row>
    <row r="29" spans="1:5">
      <c r="A29" s="223">
        <v>2011</v>
      </c>
      <c r="B29" s="2">
        <v>3.8033957113761167E-2</v>
      </c>
      <c r="C29" s="2">
        <v>2.9371581224124942E-2</v>
      </c>
      <c r="D29" s="2">
        <v>8.6913371323124947E-2</v>
      </c>
      <c r="E29" s="2">
        <v>3.5032253438096413E-2</v>
      </c>
    </row>
    <row r="30" spans="1:5">
      <c r="A30" s="223">
        <v>2012</v>
      </c>
      <c r="B30" s="2">
        <v>3.8925589836660619E-2</v>
      </c>
      <c r="C30" s="2">
        <v>2.9996249802835658E-2</v>
      </c>
      <c r="D30" s="2">
        <v>9.522839858251507E-2</v>
      </c>
      <c r="E30" s="2">
        <v>3.7729306061274566E-2</v>
      </c>
    </row>
    <row r="31" spans="1:5">
      <c r="A31" s="223">
        <v>2013</v>
      </c>
      <c r="B31" s="2">
        <v>4.0183208599045957E-2</v>
      </c>
      <c r="C31" s="2">
        <v>3.0469030410551719E-2</v>
      </c>
      <c r="D31" s="2">
        <v>9.9548146924350281E-2</v>
      </c>
      <c r="E31" s="2">
        <v>4.2220875106075403E-2</v>
      </c>
    </row>
    <row r="32" spans="1:5">
      <c r="A32" s="223">
        <v>2014</v>
      </c>
      <c r="B32" s="2">
        <v>4.1422802058562205E-2</v>
      </c>
      <c r="C32" s="2">
        <v>3.0182639135205001E-2</v>
      </c>
      <c r="D32" s="2">
        <v>0.10046667667493965</v>
      </c>
      <c r="E32" s="2">
        <v>4.7951506434393373E-2</v>
      </c>
    </row>
    <row r="33" spans="1:5">
      <c r="A33" s="223">
        <v>2015</v>
      </c>
      <c r="B33" s="2">
        <v>4.3842517073979521E-2</v>
      </c>
      <c r="C33" s="2">
        <v>3.1084704686970117E-2</v>
      </c>
      <c r="D33" s="2">
        <v>0.1078556299255533</v>
      </c>
      <c r="E33" s="2">
        <v>5.2325713242128993E-2</v>
      </c>
    </row>
    <row r="34" spans="1:5">
      <c r="A34" s="223">
        <v>2016</v>
      </c>
      <c r="B34" s="2">
        <v>4.4537073413939331E-2</v>
      </c>
      <c r="C34" s="2">
        <v>3.1887439683021913E-2</v>
      </c>
      <c r="D34" s="2">
        <v>0.11391844573936812</v>
      </c>
      <c r="E34" s="2">
        <v>5.5941777807011171E-2</v>
      </c>
    </row>
    <row r="35" spans="1:5">
      <c r="A35" s="223">
        <v>2017</v>
      </c>
      <c r="B35" s="2">
        <v>4.3277327900490874E-2</v>
      </c>
      <c r="C35" s="2">
        <v>3.3293614668131639E-2</v>
      </c>
      <c r="D35" s="2">
        <v>0.11768716409935179</v>
      </c>
      <c r="E35" s="2">
        <v>5.8782868490194547E-2</v>
      </c>
    </row>
    <row r="36" spans="1:5">
      <c r="A36" s="223">
        <v>2018</v>
      </c>
      <c r="B36" s="2">
        <v>4.2679273726472879E-2</v>
      </c>
      <c r="C36" s="2">
        <v>3.216902847475385E-2</v>
      </c>
      <c r="D36" s="2">
        <v>0.11428190466666083</v>
      </c>
      <c r="E36" s="2">
        <v>6.0789142260906502E-2</v>
      </c>
    </row>
    <row r="37" spans="1:5">
      <c r="A37" s="223">
        <v>2019</v>
      </c>
      <c r="B37" s="2">
        <v>4.1957965071678274E-2</v>
      </c>
      <c r="C37" s="2">
        <v>3.1491480536679127E-2</v>
      </c>
      <c r="D37" s="2">
        <v>0.11617509266790163</v>
      </c>
      <c r="E37" s="2">
        <v>6.5500934373534089E-2</v>
      </c>
    </row>
    <row r="38" spans="1:5">
      <c r="A38" s="223">
        <v>2020</v>
      </c>
      <c r="B38" s="2">
        <v>4.9976016460922042E-2</v>
      </c>
      <c r="C38" s="2">
        <v>3.3219526396056132E-2</v>
      </c>
      <c r="D38" s="2">
        <v>0.12675956682584522</v>
      </c>
      <c r="E38" s="2">
        <v>7.6674726619705785E-2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A3DF8-0CF2-3441-B6C6-1EF576618FEF}">
  <sheetPr>
    <tabColor rgb="FF0070C0"/>
  </sheetPr>
  <dimension ref="A1:H57"/>
  <sheetViews>
    <sheetView workbookViewId="0">
      <selection sqref="A1:G1"/>
    </sheetView>
  </sheetViews>
  <sheetFormatPr baseColWidth="10" defaultRowHeight="16"/>
  <cols>
    <col min="1" max="1" width="16.33203125" bestFit="1" customWidth="1"/>
    <col min="2" max="2" width="14.6640625" customWidth="1"/>
    <col min="3" max="3" width="13.83203125" bestFit="1" customWidth="1"/>
    <col min="4" max="4" width="14.6640625" bestFit="1" customWidth="1"/>
    <col min="5" max="5" width="14.83203125" bestFit="1" customWidth="1"/>
    <col min="6" max="6" width="14.6640625" bestFit="1" customWidth="1"/>
    <col min="7" max="7" width="14.83203125" bestFit="1" customWidth="1"/>
    <col min="8" max="8" width="16.33203125" bestFit="1" customWidth="1"/>
    <col min="9" max="9" width="13.6640625" bestFit="1" customWidth="1"/>
  </cols>
  <sheetData>
    <row r="1" spans="1:8">
      <c r="A1" s="363" t="s">
        <v>291</v>
      </c>
      <c r="B1" s="363"/>
      <c r="C1" s="363"/>
      <c r="D1" s="363"/>
      <c r="E1" s="363"/>
      <c r="F1" s="363"/>
      <c r="G1" s="363"/>
    </row>
    <row r="2" spans="1:8" ht="17" thickBot="1"/>
    <row r="3" spans="1:8">
      <c r="A3" s="360" t="s">
        <v>31</v>
      </c>
      <c r="B3" s="361"/>
      <c r="C3" s="361"/>
      <c r="D3" s="361"/>
      <c r="E3" s="362"/>
    </row>
    <row r="4" spans="1:8">
      <c r="A4" s="277">
        <v>5</v>
      </c>
      <c r="B4" s="229">
        <v>10</v>
      </c>
      <c r="C4" s="229">
        <v>20</v>
      </c>
      <c r="D4" s="229">
        <v>50</v>
      </c>
      <c r="E4" s="278">
        <v>100</v>
      </c>
    </row>
    <row r="5" spans="1:8">
      <c r="A5" s="279">
        <v>1043.8984885</v>
      </c>
      <c r="B5" s="233">
        <v>1413.7214039999999</v>
      </c>
      <c r="C5" s="233">
        <v>3826.853889</v>
      </c>
      <c r="D5" s="233">
        <v>48877.176399999997</v>
      </c>
      <c r="E5" s="280">
        <v>43399.898091000003</v>
      </c>
    </row>
    <row r="6" spans="1:8">
      <c r="A6" s="63"/>
      <c r="B6" s="142"/>
      <c r="C6" s="142"/>
      <c r="D6" s="142"/>
      <c r="E6" s="123"/>
    </row>
    <row r="7" spans="1:8">
      <c r="A7" s="281" t="s">
        <v>255</v>
      </c>
      <c r="B7" s="230" t="s">
        <v>234</v>
      </c>
      <c r="C7" s="231" t="s">
        <v>256</v>
      </c>
      <c r="D7" s="142"/>
      <c r="E7" s="123"/>
    </row>
    <row r="8" spans="1:8" ht="17" thickBot="1">
      <c r="A8" s="282">
        <f>SUM(D5:E5)</f>
        <v>92277.074491000007</v>
      </c>
      <c r="B8" s="283">
        <v>98562</v>
      </c>
      <c r="C8" s="215">
        <f>A8/B8</f>
        <v>0.93623378676366154</v>
      </c>
      <c r="D8" s="241"/>
      <c r="E8" s="124"/>
    </row>
    <row r="10" spans="1:8">
      <c r="A10" t="s">
        <v>43</v>
      </c>
      <c r="B10" s="317" t="s">
        <v>210</v>
      </c>
    </row>
    <row r="11" spans="1:8" ht="17" thickBot="1"/>
    <row r="12" spans="1:8">
      <c r="A12" s="360" t="s">
        <v>289</v>
      </c>
      <c r="B12" s="361"/>
      <c r="C12" s="361"/>
      <c r="D12" s="361"/>
      <c r="E12" s="361"/>
      <c r="F12" s="361"/>
      <c r="G12" s="362"/>
    </row>
    <row r="13" spans="1:8">
      <c r="A13" s="284">
        <v>5</v>
      </c>
      <c r="B13" s="234">
        <v>10</v>
      </c>
      <c r="C13" s="234">
        <v>20</v>
      </c>
      <c r="D13" s="234">
        <v>50</v>
      </c>
      <c r="E13" s="234">
        <v>100</v>
      </c>
      <c r="F13" s="234">
        <v>200</v>
      </c>
      <c r="G13" s="285">
        <v>500</v>
      </c>
    </row>
    <row r="14" spans="1:8">
      <c r="A14" s="286">
        <v>9947982</v>
      </c>
      <c r="B14" s="236">
        <v>28312792</v>
      </c>
      <c r="C14" s="236">
        <v>89970416</v>
      </c>
      <c r="D14" s="236">
        <v>636243417</v>
      </c>
      <c r="E14" s="236">
        <v>336616377</v>
      </c>
      <c r="F14" s="236">
        <v>130558099</v>
      </c>
      <c r="G14" s="287">
        <v>202853844</v>
      </c>
      <c r="H14" s="235"/>
    </row>
    <row r="15" spans="1:8">
      <c r="A15" s="63"/>
      <c r="B15" s="142"/>
      <c r="C15" s="142"/>
      <c r="D15" s="142"/>
      <c r="E15" s="142"/>
      <c r="F15" s="142"/>
      <c r="G15" s="123"/>
    </row>
    <row r="16" spans="1:8">
      <c r="A16" s="281" t="s">
        <v>255</v>
      </c>
      <c r="B16" s="230" t="s">
        <v>234</v>
      </c>
      <c r="C16" s="231" t="s">
        <v>256</v>
      </c>
      <c r="D16" s="142"/>
      <c r="E16" s="142"/>
      <c r="F16" s="142"/>
      <c r="G16" s="123"/>
    </row>
    <row r="17" spans="1:7" ht="17" thickBot="1">
      <c r="A17" s="288">
        <f>SUM(D14:G14)</f>
        <v>1306271737</v>
      </c>
      <c r="B17" s="289">
        <v>1434502927</v>
      </c>
      <c r="C17" s="215">
        <f>A17/B17</f>
        <v>0.91060932146846707</v>
      </c>
      <c r="D17" s="241"/>
      <c r="E17" s="241"/>
      <c r="F17" s="241"/>
      <c r="G17" s="124"/>
    </row>
    <row r="19" spans="1:7">
      <c r="A19" t="s">
        <v>43</v>
      </c>
      <c r="B19" s="324" t="s">
        <v>42</v>
      </c>
    </row>
    <row r="20" spans="1:7" ht="17" thickBot="1"/>
    <row r="21" spans="1:7">
      <c r="A21" s="360" t="s">
        <v>28</v>
      </c>
      <c r="B21" s="361"/>
      <c r="C21" s="361"/>
      <c r="D21" s="361"/>
      <c r="E21" s="362"/>
    </row>
    <row r="22" spans="1:7">
      <c r="A22" s="290" t="s">
        <v>268</v>
      </c>
      <c r="B22" s="240" t="s">
        <v>269</v>
      </c>
      <c r="C22" s="240" t="s">
        <v>270</v>
      </c>
      <c r="D22" s="240" t="s">
        <v>271</v>
      </c>
      <c r="E22" s="291" t="s">
        <v>272</v>
      </c>
    </row>
    <row r="23" spans="1:7">
      <c r="A23" s="292">
        <v>1000</v>
      </c>
      <c r="B23" s="66">
        <v>44734</v>
      </c>
      <c r="C23" s="66">
        <v>1935</v>
      </c>
      <c r="D23" s="66">
        <v>35667</v>
      </c>
      <c r="E23" s="67">
        <v>1099520</v>
      </c>
    </row>
    <row r="24" spans="1:7">
      <c r="A24" s="63"/>
      <c r="B24" s="142"/>
      <c r="C24" s="142"/>
      <c r="D24" s="142"/>
      <c r="E24" s="123"/>
    </row>
    <row r="25" spans="1:7">
      <c r="A25" s="281" t="s">
        <v>255</v>
      </c>
      <c r="B25" s="230" t="s">
        <v>234</v>
      </c>
      <c r="C25" s="231" t="s">
        <v>256</v>
      </c>
      <c r="D25" s="142"/>
      <c r="E25" s="123"/>
    </row>
    <row r="26" spans="1:7" ht="17" thickBot="1">
      <c r="A26" s="68">
        <f>SUM(D23:E23)</f>
        <v>1135187</v>
      </c>
      <c r="B26" s="241">
        <v>1183281</v>
      </c>
      <c r="C26" s="215">
        <f>A26/B26</f>
        <v>0.95935538557620714</v>
      </c>
      <c r="D26" s="241"/>
      <c r="E26" s="124"/>
    </row>
    <row r="28" spans="1:7">
      <c r="A28" t="s">
        <v>43</v>
      </c>
      <c r="B28" s="324" t="s">
        <v>41</v>
      </c>
    </row>
    <row r="29" spans="1:7" ht="17" thickBot="1"/>
    <row r="30" spans="1:7">
      <c r="A30" s="360" t="s">
        <v>290</v>
      </c>
      <c r="B30" s="361"/>
      <c r="C30" s="361"/>
      <c r="D30" s="361"/>
      <c r="E30" s="361"/>
      <c r="F30" s="361"/>
      <c r="G30" s="362"/>
    </row>
    <row r="31" spans="1:7">
      <c r="A31" s="293" t="s">
        <v>258</v>
      </c>
      <c r="B31" s="232" t="s">
        <v>259</v>
      </c>
      <c r="C31" s="232" t="s">
        <v>260</v>
      </c>
      <c r="D31" s="232" t="s">
        <v>261</v>
      </c>
      <c r="E31" s="232" t="s">
        <v>262</v>
      </c>
      <c r="F31" s="232" t="s">
        <v>263</v>
      </c>
      <c r="G31" s="294" t="s">
        <v>264</v>
      </c>
    </row>
    <row r="32" spans="1:7">
      <c r="A32" s="292">
        <v>803.08072000000004</v>
      </c>
      <c r="B32" s="66">
        <v>1992.7517</v>
      </c>
      <c r="C32" s="66">
        <v>3668.7258499999998</v>
      </c>
      <c r="D32" s="66">
        <v>15075.7979</v>
      </c>
      <c r="E32" s="66">
        <v>16588.531800000001</v>
      </c>
      <c r="F32" s="66">
        <v>93.753</v>
      </c>
      <c r="G32" s="67">
        <v>50791.097999999998</v>
      </c>
    </row>
    <row r="33" spans="1:7">
      <c r="A33" s="63"/>
      <c r="B33" s="142"/>
      <c r="C33" s="142"/>
      <c r="D33" s="142"/>
      <c r="E33" s="142"/>
      <c r="F33" s="142"/>
      <c r="G33" s="123"/>
    </row>
    <row r="34" spans="1:7">
      <c r="A34" s="281" t="s">
        <v>255</v>
      </c>
      <c r="B34" s="230" t="s">
        <v>234</v>
      </c>
      <c r="C34" s="231" t="s">
        <v>256</v>
      </c>
      <c r="D34" s="142"/>
      <c r="E34" s="142"/>
      <c r="F34" s="142"/>
      <c r="G34" s="123"/>
    </row>
    <row r="35" spans="1:7" ht="17" thickBot="1">
      <c r="A35" s="295">
        <f>SUM(C32:G32)</f>
        <v>86217.90655</v>
      </c>
      <c r="B35" s="70">
        <v>89013.625419999997</v>
      </c>
      <c r="C35" s="215">
        <f>A35/B35</f>
        <v>0.96859223678612416</v>
      </c>
      <c r="D35" s="241"/>
      <c r="E35" s="241"/>
      <c r="F35" s="241"/>
      <c r="G35" s="124"/>
    </row>
    <row r="37" spans="1:7">
      <c r="A37" t="s">
        <v>43</v>
      </c>
      <c r="B37" s="325" t="s">
        <v>44</v>
      </c>
    </row>
    <row r="38" spans="1:7" ht="17" thickBot="1"/>
    <row r="39" spans="1:7">
      <c r="A39" s="360" t="s">
        <v>37</v>
      </c>
      <c r="B39" s="361"/>
      <c r="C39" s="361"/>
      <c r="D39" s="362"/>
    </row>
    <row r="40" spans="1:7">
      <c r="A40" s="63"/>
      <c r="B40" s="142"/>
      <c r="C40" s="142"/>
      <c r="D40" s="123"/>
    </row>
    <row r="41" spans="1:7">
      <c r="A41" s="293" t="s">
        <v>265</v>
      </c>
      <c r="B41" s="238" t="s">
        <v>266</v>
      </c>
      <c r="C41" s="238" t="s">
        <v>267</v>
      </c>
      <c r="D41" s="296" t="s">
        <v>38</v>
      </c>
    </row>
    <row r="42" spans="1:7">
      <c r="A42" s="63">
        <v>2068061930</v>
      </c>
      <c r="B42" s="142">
        <v>13376613760</v>
      </c>
      <c r="C42" s="142">
        <v>37142748020</v>
      </c>
      <c r="D42" s="123">
        <v>17573511600</v>
      </c>
    </row>
    <row r="43" spans="1:7">
      <c r="A43" s="63"/>
      <c r="B43" s="142"/>
      <c r="C43" s="142"/>
      <c r="D43" s="123"/>
    </row>
    <row r="44" spans="1:7">
      <c r="A44" s="281" t="s">
        <v>255</v>
      </c>
      <c r="B44" s="230" t="s">
        <v>234</v>
      </c>
      <c r="C44" s="231" t="s">
        <v>256</v>
      </c>
      <c r="D44" s="123"/>
    </row>
    <row r="45" spans="1:7" ht="17" thickBot="1">
      <c r="A45" s="295">
        <f>D42</f>
        <v>17573511600</v>
      </c>
      <c r="B45" s="70">
        <f>SUM(A42:D42)</f>
        <v>70160935310</v>
      </c>
      <c r="C45" s="215">
        <f>A45/B45</f>
        <v>0.25047430628387385</v>
      </c>
      <c r="D45" s="124"/>
    </row>
    <row r="46" spans="1:7">
      <c r="A46" s="16"/>
      <c r="B46" s="16"/>
      <c r="C46" s="202"/>
    </row>
    <row r="47" spans="1:7">
      <c r="A47" s="239" t="s">
        <v>43</v>
      </c>
      <c r="B47" s="325" t="s">
        <v>45</v>
      </c>
      <c r="C47" s="202"/>
    </row>
    <row r="48" spans="1:7" ht="17" thickBot="1"/>
    <row r="49" spans="1:8">
      <c r="A49" s="360" t="s">
        <v>35</v>
      </c>
      <c r="B49" s="361"/>
      <c r="C49" s="361"/>
      <c r="D49" s="361"/>
      <c r="E49" s="361"/>
      <c r="F49" s="361"/>
      <c r="G49" s="361"/>
      <c r="H49" s="362"/>
    </row>
    <row r="50" spans="1:8">
      <c r="A50" s="297"/>
      <c r="B50" s="142"/>
      <c r="C50" s="142"/>
      <c r="D50" s="142"/>
      <c r="E50" s="142"/>
      <c r="F50" s="142"/>
      <c r="G50" s="142"/>
      <c r="H50" s="123"/>
    </row>
    <row r="51" spans="1:8">
      <c r="A51" s="277">
        <v>1</v>
      </c>
      <c r="B51" s="229">
        <v>2</v>
      </c>
      <c r="C51" s="229">
        <v>5</v>
      </c>
      <c r="D51" s="229">
        <v>10</v>
      </c>
      <c r="E51" s="229">
        <v>20</v>
      </c>
      <c r="F51" s="229">
        <v>50</v>
      </c>
      <c r="G51" s="229">
        <v>100</v>
      </c>
      <c r="H51" s="298" t="s">
        <v>254</v>
      </c>
    </row>
    <row r="52" spans="1:8">
      <c r="A52" s="299">
        <v>13.1</v>
      </c>
      <c r="B52" s="300">
        <v>2.7</v>
      </c>
      <c r="C52" s="300">
        <v>16.100000000000001</v>
      </c>
      <c r="D52" s="300">
        <v>22.5</v>
      </c>
      <c r="E52" s="300">
        <v>234.9</v>
      </c>
      <c r="F52" s="300">
        <v>114.2</v>
      </c>
      <c r="G52" s="300">
        <v>1636.8</v>
      </c>
      <c r="H52" s="301">
        <v>0.3</v>
      </c>
    </row>
    <row r="53" spans="1:8">
      <c r="A53" s="63"/>
      <c r="B53" s="142"/>
      <c r="C53" s="142"/>
      <c r="D53" s="142"/>
      <c r="E53" s="142"/>
      <c r="F53" s="142"/>
      <c r="G53" s="142"/>
      <c r="H53" s="123"/>
    </row>
    <row r="54" spans="1:8">
      <c r="A54" s="281" t="s">
        <v>255</v>
      </c>
      <c r="B54" s="230" t="s">
        <v>234</v>
      </c>
      <c r="C54" s="231" t="s">
        <v>256</v>
      </c>
      <c r="D54" s="142"/>
      <c r="E54" s="142"/>
      <c r="F54" s="142"/>
      <c r="G54" s="142"/>
      <c r="H54" s="123"/>
    </row>
    <row r="55" spans="1:8" ht="17" thickBot="1">
      <c r="A55" s="282">
        <f>SUM(F52:H52)</f>
        <v>1751.3</v>
      </c>
      <c r="B55" s="302">
        <v>2040.7</v>
      </c>
      <c r="C55" s="215">
        <f>A55/B55</f>
        <v>0.85818591659724597</v>
      </c>
      <c r="D55" s="241"/>
      <c r="E55" s="241"/>
      <c r="F55" s="241"/>
      <c r="G55" s="241"/>
      <c r="H55" s="124"/>
    </row>
    <row r="57" spans="1:8" ht="68">
      <c r="A57" s="228" t="s">
        <v>43</v>
      </c>
      <c r="B57" s="322" t="s">
        <v>257</v>
      </c>
    </row>
  </sheetData>
  <mergeCells count="7">
    <mergeCell ref="A39:D39"/>
    <mergeCell ref="A49:H49"/>
    <mergeCell ref="A3:E3"/>
    <mergeCell ref="A12:G12"/>
    <mergeCell ref="A1:G1"/>
    <mergeCell ref="A21:E21"/>
    <mergeCell ref="A30:G30"/>
  </mergeCells>
  <hyperlinks>
    <hyperlink ref="B57" r:id="rId1" xr:uid="{C446B00A-08A2-C247-A917-86C3D3F921D4}"/>
    <hyperlink ref="B10" r:id="rId2" xr:uid="{12DD961B-C1C0-764A-BC38-FB1744FB17A2}"/>
    <hyperlink ref="B19" r:id="rId3" xr:uid="{F19663B5-7043-4747-82A7-9E7CE72605BE}"/>
    <hyperlink ref="B37" r:id="rId4" location="!/cube/snbnomu" xr:uid="{9A184468-4679-1842-B452-074E2615F8CE}"/>
    <hyperlink ref="B47" r:id="rId5" location=":~:text=There%20are%20over%203.9%20billion,worth%20about%20%C2%A371%20billion." xr:uid="{EBC4C9A4-B3AD-7641-9682-FB5F3DFE5E3E}"/>
    <hyperlink ref="B28" r:id="rId6" display="https://www.stat-search.boj.or.jp/ssi/cgi-bin/famecgi2?cgi=$nme_a000_en&amp;lstSelection=MD05" xr:uid="{81FB6315-8B85-5443-A8D1-A357D857CD8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46A6D-2AF7-3B47-ADF0-B700BC84C2D7}">
  <sheetPr>
    <tabColor rgb="FF92D050"/>
  </sheetPr>
  <dimension ref="A1:D9"/>
  <sheetViews>
    <sheetView workbookViewId="0"/>
  </sheetViews>
  <sheetFormatPr baseColWidth="10" defaultRowHeight="16"/>
  <cols>
    <col min="1" max="1" width="14.33203125" customWidth="1"/>
    <col min="2" max="2" width="25.33203125" customWidth="1"/>
    <col min="3" max="3" width="15.5" customWidth="1"/>
    <col min="4" max="4" width="25.33203125" customWidth="1"/>
  </cols>
  <sheetData>
    <row r="1" spans="1:4" ht="34" customHeight="1">
      <c r="A1" s="224" t="s">
        <v>22</v>
      </c>
      <c r="B1" s="225" t="s">
        <v>23</v>
      </c>
      <c r="C1" s="226" t="s">
        <v>24</v>
      </c>
      <c r="D1" s="227" t="s">
        <v>25</v>
      </c>
    </row>
    <row r="2" spans="1:4" ht="17" customHeight="1">
      <c r="A2" s="5" t="s">
        <v>31</v>
      </c>
      <c r="B2" s="6">
        <v>0.93620000000000003</v>
      </c>
      <c r="C2" s="13" t="s">
        <v>29</v>
      </c>
      <c r="D2" s="8" t="s">
        <v>32</v>
      </c>
    </row>
    <row r="3" spans="1:4" ht="17" customHeight="1">
      <c r="A3" s="9" t="s">
        <v>33</v>
      </c>
      <c r="B3" s="10">
        <v>0.91059999999999997</v>
      </c>
      <c r="C3" s="11" t="s">
        <v>29</v>
      </c>
      <c r="D3" s="12" t="s">
        <v>34</v>
      </c>
    </row>
    <row r="4" spans="1:4" ht="17" customHeight="1">
      <c r="A4" s="9" t="s">
        <v>28</v>
      </c>
      <c r="B4" s="10">
        <v>0.95940000000000003</v>
      </c>
      <c r="C4" s="11" t="s">
        <v>29</v>
      </c>
      <c r="D4" s="12" t="s">
        <v>30</v>
      </c>
    </row>
    <row r="5" spans="1:4" ht="34" customHeight="1">
      <c r="A5" s="5" t="s">
        <v>26</v>
      </c>
      <c r="B5" s="6">
        <v>0.96860000000000002</v>
      </c>
      <c r="C5" s="7" t="s">
        <v>29</v>
      </c>
      <c r="D5" s="8" t="s">
        <v>27</v>
      </c>
    </row>
    <row r="6" spans="1:4" ht="17" customHeight="1">
      <c r="A6" s="9" t="s">
        <v>37</v>
      </c>
      <c r="B6" s="10">
        <v>0.25047999999999998</v>
      </c>
      <c r="C6" s="11" t="s">
        <v>29</v>
      </c>
      <c r="D6" s="12" t="s">
        <v>38</v>
      </c>
    </row>
    <row r="7" spans="1:4" ht="17" customHeight="1">
      <c r="A7" s="5" t="s">
        <v>35</v>
      </c>
      <c r="B7" s="6">
        <v>0.85819999999999996</v>
      </c>
      <c r="C7" s="13" t="s">
        <v>29</v>
      </c>
      <c r="D7" s="8" t="s">
        <v>36</v>
      </c>
    </row>
    <row r="9" spans="1:4">
      <c r="A9" t="s">
        <v>273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65277-570C-A046-A84F-4B8DEE976EFB}">
  <sheetPr>
    <tabColor rgb="FF0070C0"/>
  </sheetPr>
  <dimension ref="A1:R120"/>
  <sheetViews>
    <sheetView workbookViewId="0"/>
  </sheetViews>
  <sheetFormatPr baseColWidth="10" defaultRowHeight="16"/>
  <sheetData>
    <row r="1" spans="1:18">
      <c r="B1" t="s">
        <v>233</v>
      </c>
      <c r="C1" t="s">
        <v>0</v>
      </c>
      <c r="D1" t="s">
        <v>234</v>
      </c>
      <c r="E1" t="s">
        <v>235</v>
      </c>
      <c r="F1" t="s">
        <v>236</v>
      </c>
      <c r="G1" t="s">
        <v>237</v>
      </c>
      <c r="H1" t="s">
        <v>238</v>
      </c>
      <c r="I1" t="s">
        <v>145</v>
      </c>
      <c r="J1" t="s">
        <v>239</v>
      </c>
      <c r="K1" t="s">
        <v>240</v>
      </c>
      <c r="L1" t="s">
        <v>241</v>
      </c>
      <c r="M1" t="s">
        <v>242</v>
      </c>
      <c r="N1" t="s">
        <v>248</v>
      </c>
      <c r="O1" t="s">
        <v>249</v>
      </c>
      <c r="P1" t="s">
        <v>243</v>
      </c>
      <c r="Q1" t="s">
        <v>244</v>
      </c>
      <c r="R1" t="s">
        <v>245</v>
      </c>
    </row>
    <row r="2" spans="1:18">
      <c r="A2">
        <v>1</v>
      </c>
      <c r="B2" t="s">
        <v>35</v>
      </c>
      <c r="C2">
        <v>2005</v>
      </c>
      <c r="D2">
        <v>758.83795699999996</v>
      </c>
      <c r="E2">
        <v>607.08705499999996</v>
      </c>
      <c r="F2">
        <v>0.80002199299999999</v>
      </c>
      <c r="G2">
        <v>149.96885599999999</v>
      </c>
      <c r="H2">
        <v>0.19762961900000001</v>
      </c>
      <c r="I2">
        <v>13036.625</v>
      </c>
      <c r="J2">
        <v>5.820816024</v>
      </c>
      <c r="K2">
        <v>4.6567808389999996</v>
      </c>
      <c r="L2">
        <v>1.150365651</v>
      </c>
      <c r="M2">
        <v>4.29</v>
      </c>
      <c r="N2">
        <v>4.25</v>
      </c>
      <c r="O2">
        <v>3.5116666670000001</v>
      </c>
      <c r="P2" t="s">
        <v>184</v>
      </c>
      <c r="Q2">
        <v>10.68382785</v>
      </c>
      <c r="R2">
        <v>22203.3</v>
      </c>
    </row>
    <row r="3" spans="1:18">
      <c r="A3">
        <v>2</v>
      </c>
      <c r="B3" t="s">
        <v>35</v>
      </c>
      <c r="C3">
        <v>2006</v>
      </c>
      <c r="D3">
        <v>783.49723800000004</v>
      </c>
      <c r="E3">
        <v>626.90306499999997</v>
      </c>
      <c r="F3">
        <v>0.80013436500000001</v>
      </c>
      <c r="G3">
        <v>154.748468</v>
      </c>
      <c r="H3">
        <v>0.19750990900000001</v>
      </c>
      <c r="I3">
        <v>13814.6</v>
      </c>
      <c r="J3">
        <v>5.6715159179999999</v>
      </c>
      <c r="K3">
        <v>4.5379747879999996</v>
      </c>
      <c r="L3">
        <v>1.1201805920000001</v>
      </c>
      <c r="M3">
        <v>4.7916666670000003</v>
      </c>
      <c r="N3">
        <v>5.25</v>
      </c>
      <c r="O3">
        <v>5.153333333</v>
      </c>
      <c r="P3" t="s">
        <v>184</v>
      </c>
      <c r="Q3">
        <v>11.31127437</v>
      </c>
      <c r="R3">
        <v>26037.599999999999</v>
      </c>
    </row>
    <row r="4" spans="1:18">
      <c r="A4">
        <v>3</v>
      </c>
      <c r="B4" t="s">
        <v>35</v>
      </c>
      <c r="C4">
        <v>2007</v>
      </c>
      <c r="D4">
        <v>792.15928799999995</v>
      </c>
      <c r="E4">
        <v>632.23294099999998</v>
      </c>
      <c r="F4">
        <v>0.79811339800000003</v>
      </c>
      <c r="G4">
        <v>158.00872200000001</v>
      </c>
      <c r="H4">
        <v>0.199465845</v>
      </c>
      <c r="I4">
        <v>14451.875</v>
      </c>
      <c r="J4">
        <v>5.4813599479999997</v>
      </c>
      <c r="K4">
        <v>4.3747468129999998</v>
      </c>
      <c r="L4">
        <v>1.093344095</v>
      </c>
      <c r="M4">
        <v>4.6291666669999998</v>
      </c>
      <c r="N4">
        <v>4.25</v>
      </c>
      <c r="O4">
        <v>5.2683333330000002</v>
      </c>
      <c r="P4" t="s">
        <v>184</v>
      </c>
      <c r="Q4">
        <v>11.30738779</v>
      </c>
      <c r="R4">
        <v>30247.83</v>
      </c>
    </row>
    <row r="5" spans="1:18">
      <c r="A5">
        <v>4</v>
      </c>
      <c r="B5" t="s">
        <v>35</v>
      </c>
      <c r="C5">
        <v>2008</v>
      </c>
      <c r="D5">
        <v>853.64764300000002</v>
      </c>
      <c r="E5">
        <v>689.75617899999997</v>
      </c>
      <c r="F5">
        <v>0.80801040599999996</v>
      </c>
      <c r="G5">
        <v>161.91321400000001</v>
      </c>
      <c r="H5">
        <v>0.18967218499999999</v>
      </c>
      <c r="I5">
        <v>14712.825000000001</v>
      </c>
      <c r="J5">
        <v>5.8020648179999998</v>
      </c>
      <c r="K5">
        <v>4.6881287519999999</v>
      </c>
      <c r="L5">
        <v>1.100490314</v>
      </c>
      <c r="M5">
        <v>3.6666666669999999</v>
      </c>
      <c r="N5">
        <v>0.125</v>
      </c>
      <c r="O5">
        <v>2.9649999999999999</v>
      </c>
      <c r="P5" t="s">
        <v>184</v>
      </c>
      <c r="Q5">
        <v>10.316012260000001</v>
      </c>
      <c r="R5">
        <v>34215.699999999997</v>
      </c>
    </row>
    <row r="6" spans="1:18">
      <c r="A6">
        <v>5</v>
      </c>
      <c r="B6" t="s">
        <v>35</v>
      </c>
      <c r="C6">
        <v>2009</v>
      </c>
      <c r="D6">
        <v>888.32319600000005</v>
      </c>
      <c r="E6">
        <v>721.74052700000004</v>
      </c>
      <c r="F6">
        <v>0.81247515599999998</v>
      </c>
      <c r="G6">
        <v>164.54271700000001</v>
      </c>
      <c r="H6">
        <v>0.185228437</v>
      </c>
      <c r="I6">
        <v>14448.924999999999</v>
      </c>
      <c r="J6">
        <v>6.1480227489999999</v>
      </c>
      <c r="K6">
        <v>4.9951157400000001</v>
      </c>
      <c r="L6">
        <v>1.138788643</v>
      </c>
      <c r="M6">
        <v>3.2566666670000002</v>
      </c>
      <c r="N6">
        <v>0.125</v>
      </c>
      <c r="O6">
        <v>0.55583333300000004</v>
      </c>
      <c r="P6" t="s">
        <v>184</v>
      </c>
      <c r="Q6">
        <v>7.9194532769999997</v>
      </c>
      <c r="R6">
        <v>38518.9</v>
      </c>
    </row>
    <row r="7" spans="1:18">
      <c r="A7">
        <v>6</v>
      </c>
      <c r="B7" t="s">
        <v>35</v>
      </c>
      <c r="C7">
        <v>2010</v>
      </c>
      <c r="D7">
        <v>942.01980800000001</v>
      </c>
      <c r="E7">
        <v>771.49964499999999</v>
      </c>
      <c r="F7">
        <v>0.81898452499999996</v>
      </c>
      <c r="G7">
        <v>168.40382700000001</v>
      </c>
      <c r="H7">
        <v>0.17876888099999999</v>
      </c>
      <c r="I7">
        <v>14992.05</v>
      </c>
      <c r="J7">
        <v>6.283462288</v>
      </c>
      <c r="K7">
        <v>5.1460583780000002</v>
      </c>
      <c r="L7">
        <v>1.123287522</v>
      </c>
      <c r="M7">
        <v>3.2141666670000002</v>
      </c>
      <c r="N7">
        <v>0.125</v>
      </c>
      <c r="O7">
        <v>0.31166666700000001</v>
      </c>
      <c r="P7" t="s">
        <v>184</v>
      </c>
      <c r="Q7">
        <v>8.5957328420000003</v>
      </c>
      <c r="R7">
        <v>43780.4</v>
      </c>
    </row>
    <row r="8" spans="1:18">
      <c r="A8">
        <v>7</v>
      </c>
      <c r="B8" t="s">
        <v>35</v>
      </c>
      <c r="C8">
        <v>2011</v>
      </c>
      <c r="D8">
        <v>1034.503195</v>
      </c>
      <c r="E8">
        <v>852.22514000000001</v>
      </c>
      <c r="F8">
        <v>0.82380136100000001</v>
      </c>
      <c r="G8">
        <v>180.06854200000001</v>
      </c>
      <c r="H8">
        <v>0.17406281900000001</v>
      </c>
      <c r="I8">
        <v>15542.6</v>
      </c>
      <c r="J8">
        <v>6.6559211139999999</v>
      </c>
      <c r="K8">
        <v>5.4831568720000003</v>
      </c>
      <c r="L8">
        <v>1.15854839</v>
      </c>
      <c r="M8">
        <v>2.7858333329999998</v>
      </c>
      <c r="N8">
        <v>0.125</v>
      </c>
      <c r="O8">
        <v>0.30333333299999998</v>
      </c>
      <c r="P8" t="s">
        <v>184</v>
      </c>
      <c r="Q8">
        <v>9.5740037650000005</v>
      </c>
      <c r="R8">
        <v>49006.1</v>
      </c>
    </row>
    <row r="9" spans="1:18">
      <c r="A9">
        <v>8</v>
      </c>
      <c r="B9" t="s">
        <v>35</v>
      </c>
      <c r="C9">
        <v>2012</v>
      </c>
      <c r="D9">
        <v>1127.0999999999999</v>
      </c>
      <c r="E9">
        <v>935.59</v>
      </c>
      <c r="F9">
        <v>0.83008606200000001</v>
      </c>
      <c r="G9">
        <v>189.22</v>
      </c>
      <c r="H9">
        <v>0.16788217499999999</v>
      </c>
      <c r="I9">
        <v>16197.05</v>
      </c>
      <c r="J9">
        <v>6.9586745729999997</v>
      </c>
      <c r="K9">
        <v>5.7762987700000004</v>
      </c>
      <c r="L9">
        <v>1.1682374259999999</v>
      </c>
      <c r="M9">
        <v>1.8025</v>
      </c>
      <c r="N9">
        <v>0.125</v>
      </c>
      <c r="O9">
        <v>0.28249999999999997</v>
      </c>
      <c r="P9" t="s">
        <v>184</v>
      </c>
      <c r="Q9">
        <v>9.7971567569999998</v>
      </c>
      <c r="R9">
        <v>49488.1</v>
      </c>
    </row>
    <row r="10" spans="1:18">
      <c r="A10">
        <v>9</v>
      </c>
      <c r="B10" t="s">
        <v>35</v>
      </c>
      <c r="C10">
        <v>2013</v>
      </c>
      <c r="D10">
        <v>1198.3499999999999</v>
      </c>
      <c r="E10">
        <v>999.19</v>
      </c>
      <c r="F10">
        <v>0.83380481500000003</v>
      </c>
      <c r="G10">
        <v>196.77</v>
      </c>
      <c r="H10">
        <v>0.16420077599999999</v>
      </c>
      <c r="I10">
        <v>16784.825000000001</v>
      </c>
      <c r="J10">
        <v>7.1394846239999996</v>
      </c>
      <c r="K10">
        <v>5.9529366560000003</v>
      </c>
      <c r="L10">
        <v>1.172308916</v>
      </c>
      <c r="M10">
        <v>2.3508333330000002</v>
      </c>
      <c r="N10">
        <v>0.125</v>
      </c>
      <c r="O10">
        <v>0.16666666699999999</v>
      </c>
      <c r="P10" t="s">
        <v>184</v>
      </c>
      <c r="Q10">
        <v>10.51994856</v>
      </c>
      <c r="R10">
        <v>53602.9</v>
      </c>
    </row>
    <row r="11" spans="1:18">
      <c r="A11">
        <v>10</v>
      </c>
      <c r="B11" t="s">
        <v>35</v>
      </c>
      <c r="C11">
        <v>2014</v>
      </c>
      <c r="D11">
        <v>1299.1400000000001</v>
      </c>
      <c r="E11">
        <v>1091.43</v>
      </c>
      <c r="F11">
        <v>0.84011730799999995</v>
      </c>
      <c r="G11">
        <v>205.22</v>
      </c>
      <c r="H11">
        <v>0.157966039</v>
      </c>
      <c r="I11">
        <v>17527.275000000001</v>
      </c>
      <c r="J11">
        <v>7.4121048480000002</v>
      </c>
      <c r="K11">
        <v>6.2270375739999997</v>
      </c>
      <c r="L11">
        <v>1.1708608439999999</v>
      </c>
      <c r="M11">
        <v>2.5408333330000001</v>
      </c>
      <c r="N11">
        <v>0.125</v>
      </c>
      <c r="O11">
        <v>0.12416666699999999</v>
      </c>
      <c r="P11" t="s">
        <v>184</v>
      </c>
      <c r="Q11">
        <v>10.95123478</v>
      </c>
      <c r="R11">
        <v>57325.65</v>
      </c>
    </row>
    <row r="12" spans="1:18">
      <c r="A12">
        <v>11</v>
      </c>
      <c r="B12" t="s">
        <v>35</v>
      </c>
      <c r="C12">
        <v>2015</v>
      </c>
      <c r="D12">
        <v>1379.96</v>
      </c>
      <c r="E12">
        <v>1162.05</v>
      </c>
      <c r="F12">
        <v>0.84208962600000004</v>
      </c>
      <c r="G12">
        <v>215.33</v>
      </c>
      <c r="H12">
        <v>0.156040755</v>
      </c>
      <c r="I12">
        <v>18224.775000000001</v>
      </c>
      <c r="J12">
        <v>7.5718904619999998</v>
      </c>
      <c r="K12">
        <v>6.3762104060000002</v>
      </c>
      <c r="L12">
        <v>1.181523503</v>
      </c>
      <c r="M12">
        <v>2.1358333329999999</v>
      </c>
      <c r="N12">
        <v>0.375</v>
      </c>
      <c r="O12">
        <v>0.22666666699999999</v>
      </c>
      <c r="P12" t="s">
        <v>184</v>
      </c>
      <c r="Q12">
        <v>11.21470732</v>
      </c>
      <c r="R12">
        <v>60440.1</v>
      </c>
    </row>
    <row r="13" spans="1:18">
      <c r="A13">
        <v>12</v>
      </c>
      <c r="B13" t="s">
        <v>35</v>
      </c>
      <c r="C13">
        <v>2016</v>
      </c>
      <c r="D13">
        <v>1463.36</v>
      </c>
      <c r="E13">
        <v>1238.26</v>
      </c>
      <c r="F13">
        <v>0.84617592399999997</v>
      </c>
      <c r="G13">
        <v>222.44</v>
      </c>
      <c r="H13">
        <v>0.15200634199999999</v>
      </c>
      <c r="I13">
        <v>18715.05</v>
      </c>
      <c r="J13">
        <v>7.8191615839999997</v>
      </c>
      <c r="K13">
        <v>6.6163862770000001</v>
      </c>
      <c r="L13">
        <v>1.1885621470000001</v>
      </c>
      <c r="M13">
        <v>1.8416666669999999</v>
      </c>
      <c r="N13">
        <v>0.625</v>
      </c>
      <c r="O13">
        <v>0.64416666700000003</v>
      </c>
      <c r="P13" t="s">
        <v>184</v>
      </c>
      <c r="Q13">
        <v>10.90191682</v>
      </c>
      <c r="R13">
        <v>65204.75</v>
      </c>
    </row>
    <row r="14" spans="1:18">
      <c r="A14">
        <v>13</v>
      </c>
      <c r="B14" t="s">
        <v>35</v>
      </c>
      <c r="C14">
        <v>2017</v>
      </c>
      <c r="D14">
        <v>1571.15</v>
      </c>
      <c r="E14">
        <v>1338.09</v>
      </c>
      <c r="F14">
        <v>0.85166279499999997</v>
      </c>
      <c r="G14">
        <v>230.31</v>
      </c>
      <c r="H14">
        <v>0.14658689499999999</v>
      </c>
      <c r="I14">
        <v>19519.400000000001</v>
      </c>
      <c r="J14">
        <v>8.0491715930000005</v>
      </c>
      <c r="K14">
        <v>6.8551799750000004</v>
      </c>
      <c r="L14">
        <v>1.179903071</v>
      </c>
      <c r="M14">
        <v>2.33</v>
      </c>
      <c r="N14">
        <v>1.375</v>
      </c>
      <c r="O14">
        <v>1.1525000000000001</v>
      </c>
      <c r="P14" t="s">
        <v>184</v>
      </c>
      <c r="Q14">
        <v>11.7642667</v>
      </c>
      <c r="R14">
        <v>67309</v>
      </c>
    </row>
    <row r="15" spans="1:18">
      <c r="A15">
        <v>14</v>
      </c>
      <c r="B15" t="s">
        <v>35</v>
      </c>
      <c r="C15">
        <v>2018</v>
      </c>
      <c r="D15">
        <v>1671.86</v>
      </c>
      <c r="E15">
        <v>1432.66</v>
      </c>
      <c r="F15">
        <v>0.85692581899999998</v>
      </c>
      <c r="G15">
        <v>236.37</v>
      </c>
      <c r="H15">
        <v>0.14138145499999999</v>
      </c>
      <c r="I15">
        <v>20580.25</v>
      </c>
      <c r="J15">
        <v>8.1236136590000001</v>
      </c>
      <c r="K15">
        <v>6.9613342889999998</v>
      </c>
      <c r="L15">
        <v>1.148528322</v>
      </c>
      <c r="M15">
        <v>2.91</v>
      </c>
      <c r="N15">
        <v>2.375</v>
      </c>
      <c r="O15">
        <v>2.1883333330000001</v>
      </c>
      <c r="P15" t="s">
        <v>184</v>
      </c>
      <c r="Q15">
        <v>9.6397635519999998</v>
      </c>
      <c r="R15">
        <v>72658</v>
      </c>
    </row>
    <row r="16" spans="1:18">
      <c r="A16">
        <v>15</v>
      </c>
      <c r="B16" t="s">
        <v>37</v>
      </c>
      <c r="C16">
        <v>2005</v>
      </c>
      <c r="D16">
        <v>39.037019999999998</v>
      </c>
      <c r="E16">
        <v>6.5498120000000002</v>
      </c>
      <c r="F16">
        <v>0.16778463099999999</v>
      </c>
      <c r="G16">
        <v>32.487208000000003</v>
      </c>
      <c r="H16">
        <v>0.83221536900000004</v>
      </c>
      <c r="I16">
        <v>1388.7529999999999</v>
      </c>
      <c r="J16">
        <v>2.810940462</v>
      </c>
      <c r="K16">
        <v>0.47163260899999998</v>
      </c>
      <c r="L16">
        <v>2.3393078539999999</v>
      </c>
      <c r="M16">
        <v>4.4138916669999997</v>
      </c>
      <c r="N16">
        <v>4.5</v>
      </c>
      <c r="O16">
        <v>2.9808333330000001</v>
      </c>
      <c r="P16" t="s">
        <v>183</v>
      </c>
      <c r="Q16">
        <v>25.502874080000002</v>
      </c>
      <c r="R16">
        <v>4206</v>
      </c>
    </row>
    <row r="17" spans="1:18">
      <c r="A17">
        <v>16</v>
      </c>
      <c r="B17" t="s">
        <v>37</v>
      </c>
      <c r="C17">
        <v>2006</v>
      </c>
      <c r="D17">
        <v>41.082794999999997</v>
      </c>
      <c r="E17">
        <v>6.8518600000000003</v>
      </c>
      <c r="F17">
        <v>0.16678173900000001</v>
      </c>
      <c r="G17">
        <v>34.230935000000002</v>
      </c>
      <c r="H17">
        <v>0.83321826099999996</v>
      </c>
      <c r="I17">
        <v>1465.902</v>
      </c>
      <c r="J17">
        <v>2.8025608119999998</v>
      </c>
      <c r="K17">
        <v>0.46741596600000002</v>
      </c>
      <c r="L17">
        <v>2.3351448459999999</v>
      </c>
      <c r="M17">
        <v>4.5016749999999996</v>
      </c>
      <c r="N17">
        <v>5</v>
      </c>
      <c r="O17">
        <v>2.7708333330000001</v>
      </c>
      <c r="P17" t="s">
        <v>183</v>
      </c>
      <c r="Q17">
        <v>25.67869645</v>
      </c>
      <c r="R17">
        <v>4651</v>
      </c>
    </row>
    <row r="18" spans="1:18">
      <c r="A18">
        <v>17</v>
      </c>
      <c r="B18" t="s">
        <v>37</v>
      </c>
      <c r="C18">
        <v>2007</v>
      </c>
      <c r="D18">
        <v>43.786473000000001</v>
      </c>
      <c r="E18">
        <v>7.6088170000000002</v>
      </c>
      <c r="F18">
        <v>0.17377095000000001</v>
      </c>
      <c r="G18">
        <v>36.177655999999999</v>
      </c>
      <c r="H18">
        <v>0.82622905000000002</v>
      </c>
      <c r="I18">
        <v>1541.442</v>
      </c>
      <c r="J18">
        <v>2.8406176159999998</v>
      </c>
      <c r="K18">
        <v>0.49361682099999998</v>
      </c>
      <c r="L18">
        <v>2.347000795</v>
      </c>
      <c r="M18">
        <v>5.0112750000000004</v>
      </c>
      <c r="N18">
        <v>5.5</v>
      </c>
      <c r="O18">
        <v>3.2916666669999999</v>
      </c>
      <c r="P18" t="s">
        <v>183</v>
      </c>
      <c r="Q18">
        <v>25.838145180000001</v>
      </c>
      <c r="R18">
        <v>5085</v>
      </c>
    </row>
    <row r="19" spans="1:18">
      <c r="A19">
        <v>18</v>
      </c>
      <c r="B19" t="s">
        <v>37</v>
      </c>
      <c r="C19">
        <v>2008</v>
      </c>
      <c r="D19">
        <v>45.419753999999998</v>
      </c>
      <c r="E19">
        <v>8.5423010000000001</v>
      </c>
      <c r="F19">
        <v>0.18807457699999999</v>
      </c>
      <c r="G19">
        <v>36.877453000000003</v>
      </c>
      <c r="H19">
        <v>0.81192542300000003</v>
      </c>
      <c r="I19">
        <v>1579.796</v>
      </c>
      <c r="J19">
        <v>2.8750391820000001</v>
      </c>
      <c r="K19">
        <v>0.54072177700000001</v>
      </c>
      <c r="L19">
        <v>2.3343174059999998</v>
      </c>
      <c r="M19">
        <v>4.5907249999999999</v>
      </c>
      <c r="N19">
        <v>2</v>
      </c>
      <c r="O19">
        <v>2.9391666669999998</v>
      </c>
      <c r="P19" t="s">
        <v>183</v>
      </c>
      <c r="Q19">
        <v>26.44548726</v>
      </c>
      <c r="R19">
        <v>5446</v>
      </c>
    </row>
    <row r="20" spans="1:18">
      <c r="A20">
        <v>19</v>
      </c>
      <c r="B20" t="s">
        <v>37</v>
      </c>
      <c r="C20">
        <v>2009</v>
      </c>
      <c r="D20">
        <v>49.308855000000001</v>
      </c>
      <c r="E20">
        <v>9.4151399999999992</v>
      </c>
      <c r="F20">
        <v>0.19094217499999999</v>
      </c>
      <c r="G20">
        <v>39.893715</v>
      </c>
      <c r="H20">
        <v>0.80905782500000001</v>
      </c>
      <c r="I20">
        <v>1537.213</v>
      </c>
      <c r="J20">
        <v>3.207678767</v>
      </c>
      <c r="K20">
        <v>0.612481159</v>
      </c>
      <c r="L20">
        <v>2.5951976079999999</v>
      </c>
      <c r="M20">
        <v>3.6475166670000001</v>
      </c>
      <c r="N20">
        <v>0.5</v>
      </c>
      <c r="O20">
        <v>0.79500000000000004</v>
      </c>
      <c r="P20" t="s">
        <v>183</v>
      </c>
      <c r="Q20">
        <v>24.117338029999999</v>
      </c>
      <c r="R20">
        <v>6017</v>
      </c>
    </row>
    <row r="21" spans="1:18">
      <c r="A21">
        <v>20</v>
      </c>
      <c r="B21" t="s">
        <v>37</v>
      </c>
      <c r="C21">
        <v>2010</v>
      </c>
      <c r="D21">
        <v>51.071935000000003</v>
      </c>
      <c r="E21">
        <v>10.148873</v>
      </c>
      <c r="F21">
        <v>0.198717221</v>
      </c>
      <c r="G21">
        <v>40.923062000000002</v>
      </c>
      <c r="H21">
        <v>0.801282779</v>
      </c>
      <c r="I21">
        <v>1587.4659999999999</v>
      </c>
      <c r="J21">
        <v>3.217198668</v>
      </c>
      <c r="K21">
        <v>0.63931277900000005</v>
      </c>
      <c r="L21">
        <v>2.577885889</v>
      </c>
      <c r="M21">
        <v>3.624425</v>
      </c>
      <c r="N21">
        <v>0.5</v>
      </c>
      <c r="O21">
        <v>0.8125</v>
      </c>
      <c r="P21" t="s">
        <v>183</v>
      </c>
      <c r="Q21">
        <v>25.304399010000001</v>
      </c>
      <c r="R21">
        <v>6604</v>
      </c>
    </row>
    <row r="22" spans="1:18">
      <c r="A22">
        <v>21</v>
      </c>
      <c r="B22" t="s">
        <v>37</v>
      </c>
      <c r="C22">
        <v>2011</v>
      </c>
      <c r="D22">
        <v>53.964149999999997</v>
      </c>
      <c r="E22">
        <v>10.361654</v>
      </c>
      <c r="F22">
        <v>0.19200995500000001</v>
      </c>
      <c r="G22">
        <v>43.602496000000002</v>
      </c>
      <c r="H22">
        <v>0.80799004500000005</v>
      </c>
      <c r="I22">
        <v>1644.546</v>
      </c>
      <c r="J22">
        <v>3.2814010680000001</v>
      </c>
      <c r="K22">
        <v>0.63006167099999999</v>
      </c>
      <c r="L22">
        <v>2.6513393970000001</v>
      </c>
      <c r="M22">
        <v>3.1359916669999999</v>
      </c>
      <c r="N22">
        <v>0.5</v>
      </c>
      <c r="O22">
        <v>0.94750000000000001</v>
      </c>
      <c r="P22" t="s">
        <v>183</v>
      </c>
      <c r="Q22">
        <v>25.785584149999998</v>
      </c>
      <c r="R22">
        <v>7612</v>
      </c>
    </row>
    <row r="23" spans="1:18">
      <c r="A23">
        <v>22</v>
      </c>
      <c r="B23" t="s">
        <v>37</v>
      </c>
      <c r="C23">
        <v>2012</v>
      </c>
      <c r="D23">
        <v>56.49</v>
      </c>
      <c r="E23">
        <v>10.31</v>
      </c>
      <c r="F23">
        <v>0.18251017899999999</v>
      </c>
      <c r="G23">
        <v>46.17</v>
      </c>
      <c r="H23">
        <v>0.81731279899999998</v>
      </c>
      <c r="I23">
        <v>1694.4169999999999</v>
      </c>
      <c r="J23">
        <v>3.3338900640000002</v>
      </c>
      <c r="K23">
        <v>0.60846887199999999</v>
      </c>
      <c r="L23">
        <v>2.7248310189999998</v>
      </c>
      <c r="M23">
        <v>1.918041667</v>
      </c>
      <c r="N23">
        <v>0.5</v>
      </c>
      <c r="O23">
        <v>1.0391666669999999</v>
      </c>
      <c r="P23" t="s">
        <v>183</v>
      </c>
      <c r="Q23">
        <v>25.021827099999999</v>
      </c>
      <c r="R23">
        <v>8211</v>
      </c>
    </row>
    <row r="24" spans="1:18">
      <c r="A24">
        <v>23</v>
      </c>
      <c r="B24" t="s">
        <v>37</v>
      </c>
      <c r="C24">
        <v>2013</v>
      </c>
      <c r="D24">
        <v>58.07</v>
      </c>
      <c r="E24">
        <v>11.22</v>
      </c>
      <c r="F24">
        <v>0.19321508500000001</v>
      </c>
      <c r="G24">
        <v>46.85</v>
      </c>
      <c r="H24">
        <v>0.80678491500000005</v>
      </c>
      <c r="I24">
        <v>1761.347</v>
      </c>
      <c r="J24">
        <v>3.2969085589999998</v>
      </c>
      <c r="K24">
        <v>0.637012468</v>
      </c>
      <c r="L24">
        <v>2.6598960909999998</v>
      </c>
      <c r="M24">
        <v>2.389783333</v>
      </c>
      <c r="N24">
        <v>0.5</v>
      </c>
      <c r="O24">
        <v>0.92416666700000005</v>
      </c>
      <c r="P24" t="s">
        <v>183</v>
      </c>
      <c r="Q24">
        <v>25.00469949</v>
      </c>
      <c r="R24">
        <v>8993</v>
      </c>
    </row>
    <row r="25" spans="1:18">
      <c r="A25">
        <v>24</v>
      </c>
      <c r="B25" t="s">
        <v>37</v>
      </c>
      <c r="C25">
        <v>2014</v>
      </c>
      <c r="D25">
        <v>61.61</v>
      </c>
      <c r="E25">
        <v>11.73</v>
      </c>
      <c r="F25">
        <v>0.19039117</v>
      </c>
      <c r="G25">
        <v>49.87</v>
      </c>
      <c r="H25">
        <v>0.809446518</v>
      </c>
      <c r="I25">
        <v>1844.2950000000001</v>
      </c>
      <c r="J25">
        <v>3.3405718719999999</v>
      </c>
      <c r="K25">
        <v>0.63601538800000001</v>
      </c>
      <c r="L25">
        <v>2.7040142710000001</v>
      </c>
      <c r="M25">
        <v>2.569083333</v>
      </c>
      <c r="N25">
        <v>0.5</v>
      </c>
      <c r="O25">
        <v>0.765833333</v>
      </c>
      <c r="P25" t="s">
        <v>183</v>
      </c>
      <c r="Q25">
        <v>24.835227750000001</v>
      </c>
      <c r="R25">
        <v>10232</v>
      </c>
    </row>
    <row r="26" spans="1:18">
      <c r="A26">
        <v>25</v>
      </c>
      <c r="B26" t="s">
        <v>37</v>
      </c>
      <c r="C26">
        <v>2015</v>
      </c>
      <c r="D26">
        <v>65.12</v>
      </c>
      <c r="E26">
        <v>12.98</v>
      </c>
      <c r="F26">
        <v>0.199324324</v>
      </c>
      <c r="G26">
        <v>52.14</v>
      </c>
      <c r="H26">
        <v>0.800675676</v>
      </c>
      <c r="I26">
        <v>1895.8389999999999</v>
      </c>
      <c r="J26">
        <v>3.4348908319999998</v>
      </c>
      <c r="K26">
        <v>0.68465729399999997</v>
      </c>
      <c r="L26">
        <v>2.7502335379999998</v>
      </c>
      <c r="M26">
        <v>1.901033333</v>
      </c>
      <c r="N26">
        <v>0.5</v>
      </c>
      <c r="O26">
        <v>0.765833333</v>
      </c>
      <c r="P26" t="s">
        <v>183</v>
      </c>
      <c r="Q26">
        <v>24.980332789999999</v>
      </c>
      <c r="R26">
        <v>11489</v>
      </c>
    </row>
    <row r="27" spans="1:18">
      <c r="A27">
        <v>26</v>
      </c>
      <c r="B27" t="s">
        <v>37</v>
      </c>
      <c r="C27">
        <v>2016</v>
      </c>
      <c r="D27">
        <v>63.61</v>
      </c>
      <c r="E27">
        <v>13.16</v>
      </c>
      <c r="F27">
        <v>0.20688571</v>
      </c>
      <c r="G27">
        <v>50.46</v>
      </c>
      <c r="H27">
        <v>0.79327149799999996</v>
      </c>
      <c r="I27">
        <v>1969.5239999999999</v>
      </c>
      <c r="J27">
        <v>3.2297143880000001</v>
      </c>
      <c r="K27">
        <v>0.66818175400000002</v>
      </c>
      <c r="L27">
        <v>2.5620403710000001</v>
      </c>
      <c r="M27">
        <v>1.3052083329999999</v>
      </c>
      <c r="N27">
        <v>0.25</v>
      </c>
      <c r="O27">
        <v>0.63916666700000002</v>
      </c>
      <c r="P27" t="s">
        <v>183</v>
      </c>
      <c r="Q27">
        <v>25.341233859999999</v>
      </c>
      <c r="R27">
        <v>13143</v>
      </c>
    </row>
    <row r="28" spans="1:18">
      <c r="A28">
        <v>27</v>
      </c>
      <c r="B28" t="s">
        <v>37</v>
      </c>
      <c r="C28">
        <v>2017</v>
      </c>
      <c r="D28">
        <v>68.88</v>
      </c>
      <c r="E28">
        <v>15.6</v>
      </c>
      <c r="F28">
        <v>0.22648083599999999</v>
      </c>
      <c r="G28">
        <v>53.28</v>
      </c>
      <c r="H28">
        <v>0.77351916399999998</v>
      </c>
      <c r="I28">
        <v>2049.6289999999999</v>
      </c>
      <c r="J28">
        <v>3.3606081880000001</v>
      </c>
      <c r="K28">
        <v>0.76111335300000005</v>
      </c>
      <c r="L28">
        <v>2.5994948349999998</v>
      </c>
      <c r="M28">
        <v>1.2781</v>
      </c>
      <c r="O28">
        <v>0.37</v>
      </c>
      <c r="P28" t="s">
        <v>183</v>
      </c>
      <c r="Q28">
        <v>25.52350354</v>
      </c>
      <c r="R28">
        <v>14666</v>
      </c>
    </row>
    <row r="29" spans="1:18">
      <c r="A29">
        <v>28</v>
      </c>
      <c r="B29" t="s">
        <v>37</v>
      </c>
      <c r="C29">
        <v>2018</v>
      </c>
      <c r="D29">
        <v>68.900000000000006</v>
      </c>
      <c r="E29">
        <v>16.510000000000002</v>
      </c>
      <c r="F29">
        <v>0.239622642</v>
      </c>
      <c r="G29">
        <v>52.39</v>
      </c>
      <c r="H29">
        <v>0.76037735799999995</v>
      </c>
      <c r="I29">
        <v>2117.7240000000002</v>
      </c>
      <c r="J29">
        <v>3.253492901</v>
      </c>
      <c r="K29">
        <v>0.77961056299999998</v>
      </c>
      <c r="L29">
        <v>2.4738823380000001</v>
      </c>
      <c r="M29">
        <v>1.3125</v>
      </c>
      <c r="P29" t="s">
        <v>183</v>
      </c>
      <c r="Q29">
        <v>25.50529216</v>
      </c>
      <c r="R29">
        <v>16648</v>
      </c>
    </row>
    <row r="30" spans="1:18">
      <c r="A30">
        <v>29</v>
      </c>
      <c r="B30" t="s">
        <v>26</v>
      </c>
      <c r="C30">
        <v>2005</v>
      </c>
      <c r="D30">
        <v>41.366599999999998</v>
      </c>
      <c r="E30">
        <v>39.462200000000003</v>
      </c>
      <c r="F30">
        <v>0.953962859</v>
      </c>
      <c r="G30">
        <v>1.9044000000000001</v>
      </c>
      <c r="H30">
        <v>4.6037140999999997E-2</v>
      </c>
      <c r="I30">
        <v>508.86500000000001</v>
      </c>
      <c r="J30">
        <v>8.1291894710000001</v>
      </c>
      <c r="K30">
        <v>7.7549448280000002</v>
      </c>
      <c r="L30">
        <v>0.37424464200000002</v>
      </c>
      <c r="M30">
        <v>2.0958333329999999</v>
      </c>
      <c r="N30">
        <v>1.5</v>
      </c>
      <c r="P30" t="s">
        <v>181</v>
      </c>
      <c r="Q30">
        <v>9.4293270049999993</v>
      </c>
      <c r="R30">
        <v>276.60000000000002</v>
      </c>
    </row>
    <row r="31" spans="1:18">
      <c r="A31">
        <v>30</v>
      </c>
      <c r="B31" t="s">
        <v>26</v>
      </c>
      <c r="C31">
        <v>2006</v>
      </c>
      <c r="D31">
        <v>43.182200000000002</v>
      </c>
      <c r="E31">
        <v>41.189599999999999</v>
      </c>
      <c r="F31">
        <v>0.95385598699999996</v>
      </c>
      <c r="G31">
        <v>1.9927999999999999</v>
      </c>
      <c r="H31">
        <v>4.6148645000000002E-2</v>
      </c>
      <c r="I31">
        <v>540.57399999999996</v>
      </c>
      <c r="J31">
        <v>7.9882125300000002</v>
      </c>
      <c r="K31">
        <v>7.619604346</v>
      </c>
      <c r="L31">
        <v>0.36864518099999999</v>
      </c>
      <c r="M31">
        <v>2.5175000000000001</v>
      </c>
      <c r="N31">
        <v>2.5</v>
      </c>
      <c r="P31" t="s">
        <v>181</v>
      </c>
      <c r="Q31">
        <v>9.5217617420000007</v>
      </c>
      <c r="R31">
        <v>292.2</v>
      </c>
    </row>
    <row r="32" spans="1:18">
      <c r="A32">
        <v>31</v>
      </c>
      <c r="B32" t="s">
        <v>26</v>
      </c>
      <c r="C32">
        <v>2007</v>
      </c>
      <c r="D32">
        <v>44.258600000000001</v>
      </c>
      <c r="E32">
        <v>42.192590000000003</v>
      </c>
      <c r="F32">
        <v>0.95331958100000003</v>
      </c>
      <c r="G32">
        <v>2.0661299999999998</v>
      </c>
      <c r="H32">
        <v>4.6683131000000003E-2</v>
      </c>
      <c r="I32">
        <v>576.50099999999998</v>
      </c>
      <c r="J32">
        <v>7.6771072379999996</v>
      </c>
      <c r="K32">
        <v>7.3187366540000003</v>
      </c>
      <c r="L32">
        <v>0.358391399</v>
      </c>
      <c r="M32">
        <v>2.9275000000000002</v>
      </c>
      <c r="N32">
        <v>3.25</v>
      </c>
      <c r="P32" t="s">
        <v>181</v>
      </c>
      <c r="Q32">
        <v>9.359673913</v>
      </c>
      <c r="R32">
        <v>309.08</v>
      </c>
    </row>
    <row r="33" spans="1:18">
      <c r="A33">
        <v>32</v>
      </c>
      <c r="B33" t="s">
        <v>26</v>
      </c>
      <c r="C33">
        <v>2008</v>
      </c>
      <c r="D33">
        <v>49.160829999999997</v>
      </c>
      <c r="E33">
        <v>47.028599999999997</v>
      </c>
      <c r="F33">
        <v>0.95662746099999996</v>
      </c>
      <c r="G33">
        <v>2.1323500000000002</v>
      </c>
      <c r="H33">
        <v>4.337498E-2</v>
      </c>
      <c r="I33">
        <v>599.84100000000001</v>
      </c>
      <c r="J33">
        <v>8.1956435120000002</v>
      </c>
      <c r="K33">
        <v>7.840177647</v>
      </c>
      <c r="L33">
        <v>0.35548586999999998</v>
      </c>
      <c r="M33">
        <v>2.8966666669999999</v>
      </c>
      <c r="N33">
        <v>1</v>
      </c>
      <c r="O33">
        <v>1.805833333</v>
      </c>
      <c r="P33" t="s">
        <v>181</v>
      </c>
      <c r="Q33">
        <v>9.9129224520000001</v>
      </c>
      <c r="R33">
        <v>343.28</v>
      </c>
    </row>
    <row r="34" spans="1:18">
      <c r="A34">
        <v>33</v>
      </c>
      <c r="B34" t="s">
        <v>26</v>
      </c>
      <c r="C34">
        <v>2009</v>
      </c>
      <c r="D34">
        <v>49.966189999999997</v>
      </c>
      <c r="E34">
        <v>47.821980000000003</v>
      </c>
      <c r="F34">
        <v>0.95708678199999997</v>
      </c>
      <c r="G34">
        <v>2.1443300000000001</v>
      </c>
      <c r="H34">
        <v>4.2915620000000002E-2</v>
      </c>
      <c r="I34">
        <v>589.35299999999995</v>
      </c>
      <c r="J34">
        <v>8.4781429809999995</v>
      </c>
      <c r="K34">
        <v>8.1143185829999993</v>
      </c>
      <c r="L34">
        <v>0.36384475900000002</v>
      </c>
      <c r="M34">
        <v>2.2033333329999998</v>
      </c>
      <c r="N34">
        <v>0.75</v>
      </c>
      <c r="O34">
        <v>9.1666666999999993E-2</v>
      </c>
      <c r="P34" t="s">
        <v>181</v>
      </c>
      <c r="Q34">
        <v>9.6815373690000008</v>
      </c>
      <c r="R34">
        <v>371.78</v>
      </c>
    </row>
    <row r="35" spans="1:18">
      <c r="A35">
        <v>34</v>
      </c>
      <c r="B35" t="s">
        <v>26</v>
      </c>
      <c r="C35">
        <v>2010</v>
      </c>
      <c r="D35">
        <v>51.497999999999998</v>
      </c>
      <c r="E35">
        <v>49.316130000000001</v>
      </c>
      <c r="F35">
        <v>0.95763194699999998</v>
      </c>
      <c r="G35">
        <v>2.1819799999999998</v>
      </c>
      <c r="H35">
        <v>4.2370189000000003E-2</v>
      </c>
      <c r="I35">
        <v>608.07100000000003</v>
      </c>
      <c r="J35">
        <v>8.469076802</v>
      </c>
      <c r="K35">
        <v>8.1102585059999992</v>
      </c>
      <c r="L35">
        <v>0.35883638600000001</v>
      </c>
      <c r="M35">
        <v>1.631666667</v>
      </c>
      <c r="N35">
        <v>0.75</v>
      </c>
      <c r="O35">
        <v>7.1666667000000003E-2</v>
      </c>
      <c r="P35" t="s">
        <v>181</v>
      </c>
      <c r="Q35">
        <v>9.7192254580000004</v>
      </c>
      <c r="R35">
        <v>393.48</v>
      </c>
    </row>
    <row r="36" spans="1:18">
      <c r="A36">
        <v>35</v>
      </c>
      <c r="B36" t="s">
        <v>26</v>
      </c>
      <c r="C36">
        <v>2011</v>
      </c>
      <c r="D36">
        <v>55.728879999999997</v>
      </c>
      <c r="E36">
        <v>53.466419999999999</v>
      </c>
      <c r="F36">
        <v>0.95940237799999994</v>
      </c>
      <c r="G36">
        <v>2.2625600000000001</v>
      </c>
      <c r="H36">
        <v>4.0599415999999999E-2</v>
      </c>
      <c r="I36">
        <v>621.33299999999997</v>
      </c>
      <c r="J36">
        <v>8.9692451549999994</v>
      </c>
      <c r="K36">
        <v>8.6051151309999998</v>
      </c>
      <c r="L36">
        <v>0.36414611800000002</v>
      </c>
      <c r="M36">
        <v>1.471666667</v>
      </c>
      <c r="N36">
        <v>0.25</v>
      </c>
      <c r="O36">
        <v>5.5833332999999999E-2</v>
      </c>
      <c r="P36" t="s">
        <v>181</v>
      </c>
      <c r="Q36">
        <v>9.6517389090000005</v>
      </c>
      <c r="R36">
        <v>421.04</v>
      </c>
    </row>
    <row r="37" spans="1:18">
      <c r="A37">
        <v>36</v>
      </c>
      <c r="B37" t="s">
        <v>26</v>
      </c>
      <c r="C37">
        <v>2012</v>
      </c>
      <c r="D37">
        <v>61.801000000000002</v>
      </c>
      <c r="E37">
        <v>59.439</v>
      </c>
      <c r="F37">
        <v>0.96178055399999995</v>
      </c>
      <c r="G37">
        <v>2.363</v>
      </c>
      <c r="H37">
        <v>3.8235627000000001E-2</v>
      </c>
      <c r="I37">
        <v>626.27200000000005</v>
      </c>
      <c r="J37">
        <v>9.8680764910000001</v>
      </c>
      <c r="K37">
        <v>9.4909240710000002</v>
      </c>
      <c r="L37">
        <v>0.37731209399999999</v>
      </c>
      <c r="M37">
        <v>0.64666666699999997</v>
      </c>
      <c r="N37">
        <v>0.25</v>
      </c>
      <c r="O37">
        <v>3.8333332999999997E-2</v>
      </c>
      <c r="P37" t="s">
        <v>181</v>
      </c>
      <c r="Q37">
        <v>9.5203715290000002</v>
      </c>
      <c r="R37">
        <v>436</v>
      </c>
    </row>
    <row r="38" spans="1:18">
      <c r="A38">
        <v>37</v>
      </c>
      <c r="B38" t="s">
        <v>26</v>
      </c>
      <c r="C38">
        <v>2013</v>
      </c>
      <c r="D38">
        <v>65.766000000000005</v>
      </c>
      <c r="E38">
        <v>63.371000000000002</v>
      </c>
      <c r="F38">
        <v>0.96358300600000002</v>
      </c>
      <c r="G38">
        <v>2.395</v>
      </c>
      <c r="H38">
        <v>3.6416994000000001E-2</v>
      </c>
      <c r="I38">
        <v>638.38499999999999</v>
      </c>
      <c r="J38">
        <v>10.30193379</v>
      </c>
      <c r="K38">
        <v>9.9267683289999997</v>
      </c>
      <c r="L38">
        <v>0.37516545699999998</v>
      </c>
      <c r="M38">
        <v>0.94916666699999996</v>
      </c>
      <c r="N38">
        <v>0.25</v>
      </c>
      <c r="O38">
        <v>3.3333333E-2</v>
      </c>
      <c r="P38" t="s">
        <v>181</v>
      </c>
      <c r="Q38">
        <v>9.6028158940000008</v>
      </c>
      <c r="R38">
        <v>461</v>
      </c>
    </row>
    <row r="39" spans="1:18">
      <c r="A39">
        <v>38</v>
      </c>
      <c r="B39" t="s">
        <v>26</v>
      </c>
      <c r="C39">
        <v>2014</v>
      </c>
      <c r="D39">
        <v>67.596000000000004</v>
      </c>
      <c r="E39">
        <v>65.135000000000005</v>
      </c>
      <c r="F39">
        <v>0.96359251999999995</v>
      </c>
      <c r="G39">
        <v>2.4609999999999999</v>
      </c>
      <c r="H39">
        <v>3.6407479999999999E-2</v>
      </c>
      <c r="I39">
        <v>649.99199999999996</v>
      </c>
      <c r="J39">
        <v>10.39951261</v>
      </c>
      <c r="K39">
        <v>10.02089256</v>
      </c>
      <c r="L39">
        <v>0.37862004500000002</v>
      </c>
      <c r="M39">
        <v>0.6925</v>
      </c>
      <c r="N39">
        <v>0.25</v>
      </c>
      <c r="O39">
        <v>2.9166667E-2</v>
      </c>
      <c r="P39" t="s">
        <v>181</v>
      </c>
      <c r="Q39">
        <v>9.4017682059999999</v>
      </c>
      <c r="R39">
        <v>509</v>
      </c>
    </row>
    <row r="40" spans="1:18">
      <c r="A40">
        <v>39</v>
      </c>
      <c r="B40" t="s">
        <v>26</v>
      </c>
      <c r="C40">
        <v>2015</v>
      </c>
      <c r="D40">
        <v>72.882000000000005</v>
      </c>
      <c r="E40">
        <v>70.406999999999996</v>
      </c>
      <c r="F40">
        <v>0.96604099799999998</v>
      </c>
      <c r="G40">
        <v>2.476</v>
      </c>
      <c r="H40">
        <v>3.3972723000000003E-2</v>
      </c>
      <c r="I40">
        <v>654.15800000000002</v>
      </c>
      <c r="J40">
        <v>11.141345060000001</v>
      </c>
      <c r="K40">
        <v>10.762996100000001</v>
      </c>
      <c r="L40">
        <v>0.37850182999999998</v>
      </c>
      <c r="M40">
        <v>-6.9166667000000001E-2</v>
      </c>
      <c r="N40">
        <v>-0.25</v>
      </c>
      <c r="O40">
        <v>-0.14249999999999999</v>
      </c>
      <c r="P40" t="s">
        <v>181</v>
      </c>
      <c r="Q40">
        <v>9.8416035999999991</v>
      </c>
      <c r="R40">
        <v>669</v>
      </c>
    </row>
    <row r="41" spans="1:18">
      <c r="A41">
        <v>40</v>
      </c>
      <c r="B41" t="s">
        <v>26</v>
      </c>
      <c r="C41">
        <v>2016</v>
      </c>
      <c r="D41">
        <v>78.084000000000003</v>
      </c>
      <c r="E41">
        <v>75.584999999999994</v>
      </c>
      <c r="F41">
        <v>0.96799600399999997</v>
      </c>
      <c r="G41">
        <v>2.5009999999999999</v>
      </c>
      <c r="H41">
        <v>3.2029609000000001E-2</v>
      </c>
      <c r="I41">
        <v>661.59299999999996</v>
      </c>
      <c r="J41">
        <v>11.80242234</v>
      </c>
      <c r="K41">
        <v>11.42469766</v>
      </c>
      <c r="L41">
        <v>0.37802697400000002</v>
      </c>
      <c r="M41">
        <v>-0.36249999999999999</v>
      </c>
      <c r="N41">
        <v>-0.25</v>
      </c>
      <c r="O41">
        <v>-0.200833333</v>
      </c>
      <c r="P41" t="s">
        <v>181</v>
      </c>
      <c r="Q41">
        <v>9.7309034099999998</v>
      </c>
      <c r="R41">
        <v>737</v>
      </c>
    </row>
    <row r="42" spans="1:18">
      <c r="A42">
        <v>41</v>
      </c>
      <c r="B42" t="s">
        <v>26</v>
      </c>
      <c r="C42">
        <v>2017</v>
      </c>
      <c r="D42">
        <v>81.638999999999996</v>
      </c>
      <c r="E42">
        <v>79.028999999999996</v>
      </c>
      <c r="F42">
        <v>0.96802998600000001</v>
      </c>
      <c r="G42">
        <v>2.61</v>
      </c>
      <c r="H42">
        <v>3.1970013999999998E-2</v>
      </c>
      <c r="I42">
        <v>669.61900000000003</v>
      </c>
      <c r="J42">
        <v>12.191858359999999</v>
      </c>
      <c r="K42">
        <v>11.80208447</v>
      </c>
      <c r="L42">
        <v>0.38977388600000001</v>
      </c>
      <c r="M42">
        <v>-7.2499999999999995E-2</v>
      </c>
      <c r="N42">
        <v>-0.25</v>
      </c>
      <c r="O42">
        <v>-0.27176046100000001</v>
      </c>
      <c r="P42" t="s">
        <v>181</v>
      </c>
      <c r="Q42">
        <v>10.401162660000001</v>
      </c>
      <c r="R42">
        <v>817</v>
      </c>
    </row>
    <row r="43" spans="1:18">
      <c r="A43">
        <v>42</v>
      </c>
      <c r="B43" t="s">
        <v>26</v>
      </c>
      <c r="C43">
        <v>2018</v>
      </c>
      <c r="D43">
        <v>82.239000000000004</v>
      </c>
      <c r="E43">
        <v>79.578000000000003</v>
      </c>
      <c r="F43">
        <v>0.96764308899999996</v>
      </c>
      <c r="G43">
        <v>2.661</v>
      </c>
      <c r="H43">
        <v>3.2356911000000002E-2</v>
      </c>
      <c r="I43">
        <v>689.94100000000003</v>
      </c>
      <c r="J43">
        <v>11.91971487</v>
      </c>
      <c r="K43">
        <v>11.534029719999999</v>
      </c>
      <c r="L43">
        <v>0.385685153</v>
      </c>
      <c r="M43">
        <v>3.2500000000000001E-2</v>
      </c>
      <c r="N43">
        <v>-0.25</v>
      </c>
      <c r="O43">
        <v>-0.31581547599999998</v>
      </c>
      <c r="P43" t="s">
        <v>181</v>
      </c>
      <c r="Q43">
        <v>10.08093384</v>
      </c>
      <c r="R43">
        <v>934</v>
      </c>
    </row>
    <row r="44" spans="1:18">
      <c r="A44">
        <v>43</v>
      </c>
      <c r="B44" t="s">
        <v>135</v>
      </c>
      <c r="C44">
        <v>2005</v>
      </c>
      <c r="D44">
        <v>15.14</v>
      </c>
      <c r="E44">
        <v>13</v>
      </c>
      <c r="F44">
        <v>0.858652576</v>
      </c>
      <c r="G44">
        <v>2.14</v>
      </c>
      <c r="H44">
        <v>0.141347424</v>
      </c>
      <c r="I44">
        <v>212.72300000000001</v>
      </c>
      <c r="J44">
        <v>7.1172369700000004</v>
      </c>
      <c r="K44">
        <v>6.1112338580000003</v>
      </c>
      <c r="L44">
        <v>1.0060031119999999</v>
      </c>
      <c r="M44">
        <v>2.9166666669999999</v>
      </c>
      <c r="N44">
        <v>3.19</v>
      </c>
      <c r="O44">
        <v>0.44083333299999999</v>
      </c>
      <c r="P44" t="s">
        <v>178</v>
      </c>
      <c r="Q44">
        <v>11.5770274</v>
      </c>
      <c r="R44">
        <v>138.80000000000001</v>
      </c>
    </row>
    <row r="45" spans="1:18">
      <c r="A45">
        <v>44</v>
      </c>
      <c r="B45" t="s">
        <v>135</v>
      </c>
      <c r="C45">
        <v>2006</v>
      </c>
      <c r="D45">
        <v>16.123000000000001</v>
      </c>
      <c r="E45">
        <v>13.83</v>
      </c>
      <c r="F45">
        <v>0.85778080999999995</v>
      </c>
      <c r="G45">
        <v>2.2930000000000001</v>
      </c>
      <c r="H45">
        <v>0.14221919</v>
      </c>
      <c r="I45">
        <v>236.15899999999999</v>
      </c>
      <c r="J45">
        <v>6.8271799929999997</v>
      </c>
      <c r="K45">
        <v>5.8562239849999997</v>
      </c>
      <c r="L45">
        <v>0.97095600800000004</v>
      </c>
      <c r="M45">
        <v>3.36</v>
      </c>
      <c r="N45">
        <v>3.32</v>
      </c>
      <c r="O45">
        <v>0.56999999999999995</v>
      </c>
      <c r="P45" t="s">
        <v>178</v>
      </c>
      <c r="Q45">
        <v>11.83102218</v>
      </c>
      <c r="R45">
        <v>154.4</v>
      </c>
    </row>
    <row r="46" spans="1:18">
      <c r="A46">
        <v>45</v>
      </c>
      <c r="B46" t="s">
        <v>135</v>
      </c>
      <c r="C46">
        <v>2007</v>
      </c>
      <c r="D46">
        <v>17.57</v>
      </c>
      <c r="E46">
        <v>15.068</v>
      </c>
      <c r="F46">
        <v>0.85759817900000002</v>
      </c>
      <c r="G46">
        <v>2.5019999999999998</v>
      </c>
      <c r="H46">
        <v>0.14240182100000001</v>
      </c>
      <c r="I46">
        <v>272.69799999999998</v>
      </c>
      <c r="J46">
        <v>6.4430248849999998</v>
      </c>
      <c r="K46">
        <v>5.5255264070000001</v>
      </c>
      <c r="L46">
        <v>0.91749847799999995</v>
      </c>
      <c r="M46">
        <v>2.8774999999999999</v>
      </c>
      <c r="N46">
        <v>0.98</v>
      </c>
      <c r="O46">
        <v>0.52916666700000003</v>
      </c>
      <c r="P46" t="s">
        <v>178</v>
      </c>
      <c r="Q46">
        <v>12.8204282</v>
      </c>
      <c r="R46">
        <v>169.44499999999999</v>
      </c>
    </row>
    <row r="47" spans="1:18">
      <c r="A47">
        <v>46</v>
      </c>
      <c r="B47" t="s">
        <v>135</v>
      </c>
      <c r="C47">
        <v>2008</v>
      </c>
      <c r="D47">
        <v>19.829999999999998</v>
      </c>
      <c r="E47">
        <v>17.167000000000002</v>
      </c>
      <c r="F47">
        <v>0.86570852200000004</v>
      </c>
      <c r="G47">
        <v>2.6629999999999998</v>
      </c>
      <c r="H47">
        <v>0.13429147799999999</v>
      </c>
      <c r="I47">
        <v>273.94200000000001</v>
      </c>
      <c r="J47">
        <v>7.2387585689999998</v>
      </c>
      <c r="K47">
        <v>6.2666549849999997</v>
      </c>
      <c r="L47">
        <v>0.97210358399999997</v>
      </c>
      <c r="M47">
        <v>2.7766666670000002</v>
      </c>
      <c r="N47">
        <v>0.44</v>
      </c>
      <c r="O47">
        <v>0.41916666699999999</v>
      </c>
      <c r="P47" t="s">
        <v>178</v>
      </c>
      <c r="Q47">
        <v>13.75439145</v>
      </c>
      <c r="R47">
        <v>182.47399999999999</v>
      </c>
    </row>
    <row r="48" spans="1:18">
      <c r="A48">
        <v>47</v>
      </c>
      <c r="B48" t="s">
        <v>135</v>
      </c>
      <c r="C48">
        <v>2009</v>
      </c>
      <c r="D48">
        <v>21.303809999999999</v>
      </c>
      <c r="E48">
        <v>18.500589999999999</v>
      </c>
      <c r="F48">
        <v>0.86841696400000001</v>
      </c>
      <c r="G48">
        <v>2.80322</v>
      </c>
      <c r="H48">
        <v>0.13158303599999999</v>
      </c>
      <c r="I48">
        <v>282.39499999999998</v>
      </c>
      <c r="J48">
        <v>7.543975637</v>
      </c>
      <c r="K48">
        <v>6.5513164179999999</v>
      </c>
      <c r="L48">
        <v>0.99265921800000001</v>
      </c>
      <c r="M48">
        <v>2.3675000000000002</v>
      </c>
      <c r="N48">
        <v>0.31</v>
      </c>
      <c r="O48">
        <v>0.29249999999999998</v>
      </c>
      <c r="P48" t="s">
        <v>178</v>
      </c>
      <c r="Q48">
        <v>12.95492653</v>
      </c>
      <c r="R48">
        <v>205.07300000000001</v>
      </c>
    </row>
    <row r="49" spans="1:18">
      <c r="A49">
        <v>48</v>
      </c>
      <c r="B49" t="s">
        <v>135</v>
      </c>
      <c r="C49">
        <v>2010</v>
      </c>
      <c r="D49">
        <v>23.538406999999999</v>
      </c>
      <c r="E49">
        <v>20.569956000000001</v>
      </c>
      <c r="F49">
        <v>0.873889044</v>
      </c>
      <c r="G49">
        <v>2.968451</v>
      </c>
      <c r="H49">
        <v>0.126110956</v>
      </c>
      <c r="I49">
        <v>326.98</v>
      </c>
      <c r="J49">
        <v>7.1987298920000002</v>
      </c>
      <c r="K49">
        <v>6.2908911859999996</v>
      </c>
      <c r="L49">
        <v>0.90783870600000005</v>
      </c>
      <c r="M49">
        <v>2.3733333330000002</v>
      </c>
      <c r="N49">
        <v>0.2</v>
      </c>
      <c r="O49">
        <v>0.20583333300000001</v>
      </c>
      <c r="P49" t="s">
        <v>178</v>
      </c>
      <c r="Q49">
        <v>12.785823969999999</v>
      </c>
      <c r="R49">
        <v>203.137</v>
      </c>
    </row>
    <row r="50" spans="1:18">
      <c r="A50">
        <v>49</v>
      </c>
      <c r="B50" t="s">
        <v>135</v>
      </c>
      <c r="C50">
        <v>2011</v>
      </c>
      <c r="D50">
        <v>26.453769999999999</v>
      </c>
      <c r="E50">
        <v>23.068909999999999</v>
      </c>
      <c r="F50">
        <v>0.87204621500000001</v>
      </c>
      <c r="G50">
        <v>3.3848600000000002</v>
      </c>
      <c r="H50">
        <v>0.12795378499999999</v>
      </c>
      <c r="I50">
        <v>351.36799999999999</v>
      </c>
      <c r="J50">
        <v>7.5287931739999996</v>
      </c>
      <c r="K50">
        <v>6.5654555910000001</v>
      </c>
      <c r="L50">
        <v>0.96333758300000005</v>
      </c>
      <c r="M50">
        <v>2.0916666670000001</v>
      </c>
      <c r="N50">
        <v>0.18</v>
      </c>
      <c r="O50">
        <v>0.168333333</v>
      </c>
      <c r="P50" t="s">
        <v>178</v>
      </c>
      <c r="Q50">
        <v>13.10572195</v>
      </c>
      <c r="R50">
        <v>221.738</v>
      </c>
    </row>
    <row r="51" spans="1:18">
      <c r="A51">
        <v>50</v>
      </c>
      <c r="B51" t="s">
        <v>135</v>
      </c>
      <c r="C51">
        <v>2012</v>
      </c>
      <c r="D51">
        <v>28.042999999999999</v>
      </c>
      <c r="E51">
        <v>24.721</v>
      </c>
      <c r="F51">
        <v>0.88153906500000001</v>
      </c>
      <c r="G51">
        <v>3.3210000000000002</v>
      </c>
      <c r="H51">
        <v>0.118425275</v>
      </c>
      <c r="I51">
        <v>368.77100000000002</v>
      </c>
      <c r="J51">
        <v>7.6044482889999996</v>
      </c>
      <c r="K51">
        <v>6.7036182350000004</v>
      </c>
      <c r="L51">
        <v>0.90055888299999998</v>
      </c>
      <c r="M51">
        <v>1.4575</v>
      </c>
      <c r="N51">
        <v>0.18</v>
      </c>
      <c r="O51">
        <v>0.135833333</v>
      </c>
      <c r="P51" t="s">
        <v>178</v>
      </c>
      <c r="Q51">
        <v>13.58066874</v>
      </c>
      <c r="R51">
        <v>235</v>
      </c>
    </row>
    <row r="52" spans="1:18">
      <c r="A52">
        <v>51</v>
      </c>
      <c r="B52" t="s">
        <v>135</v>
      </c>
      <c r="C52">
        <v>2013</v>
      </c>
      <c r="D52">
        <v>30.54</v>
      </c>
      <c r="E52">
        <v>27.036000000000001</v>
      </c>
      <c r="F52">
        <v>0.88526522600000002</v>
      </c>
      <c r="G52">
        <v>3.5030000000000001</v>
      </c>
      <c r="H52">
        <v>0.11470203</v>
      </c>
      <c r="I52">
        <v>384.87</v>
      </c>
      <c r="J52">
        <v>7.9351469330000004</v>
      </c>
      <c r="K52">
        <v>7.0247096420000004</v>
      </c>
      <c r="L52">
        <v>0.91017746300000002</v>
      </c>
      <c r="M52">
        <v>2.0641666669999998</v>
      </c>
      <c r="N52">
        <v>0.63749999999999996</v>
      </c>
      <c r="O52">
        <v>0.14000000000000001</v>
      </c>
      <c r="P52" t="s">
        <v>178</v>
      </c>
      <c r="Q52">
        <v>13.27125008</v>
      </c>
      <c r="R52">
        <v>258</v>
      </c>
    </row>
    <row r="53" spans="1:18">
      <c r="A53">
        <v>52</v>
      </c>
      <c r="B53" t="s">
        <v>135</v>
      </c>
      <c r="C53">
        <v>2014</v>
      </c>
      <c r="D53">
        <v>33.252000000000002</v>
      </c>
      <c r="E53">
        <v>29.565000000000001</v>
      </c>
      <c r="F53">
        <v>0.88911945100000001</v>
      </c>
      <c r="G53">
        <v>3.6869999999999998</v>
      </c>
      <c r="H53">
        <v>0.11088054899999999</v>
      </c>
      <c r="I53">
        <v>398.94799999999998</v>
      </c>
      <c r="J53">
        <v>8.3349208420000007</v>
      </c>
      <c r="K53">
        <v>7.4107402469999997</v>
      </c>
      <c r="L53">
        <v>0.92418059500000005</v>
      </c>
      <c r="M53">
        <v>2.3624999999999998</v>
      </c>
      <c r="N53">
        <v>0.68416666699999995</v>
      </c>
      <c r="O53">
        <v>0.144166667</v>
      </c>
      <c r="P53" t="s">
        <v>178</v>
      </c>
      <c r="Q53">
        <v>13.55655713</v>
      </c>
      <c r="R53">
        <v>294</v>
      </c>
    </row>
    <row r="54" spans="1:18">
      <c r="A54">
        <v>53</v>
      </c>
      <c r="B54" t="s">
        <v>135</v>
      </c>
      <c r="C54">
        <v>2015</v>
      </c>
      <c r="D54">
        <v>37.212000000000003</v>
      </c>
      <c r="E54">
        <v>32.951999999999998</v>
      </c>
      <c r="F54">
        <v>0.8855208</v>
      </c>
      <c r="G54">
        <v>4.2590000000000003</v>
      </c>
      <c r="H54">
        <v>0.11445232700000001</v>
      </c>
      <c r="I54">
        <v>423.44400000000002</v>
      </c>
      <c r="J54">
        <v>8.7879389010000004</v>
      </c>
      <c r="K54">
        <v>7.7819026840000003</v>
      </c>
      <c r="L54">
        <v>1.005800059</v>
      </c>
      <c r="M54">
        <v>2.4441666670000002</v>
      </c>
      <c r="N54">
        <v>1.234166667</v>
      </c>
      <c r="O54">
        <v>0.16666666699999999</v>
      </c>
      <c r="P54" t="s">
        <v>178</v>
      </c>
      <c r="Q54">
        <v>13.13977453</v>
      </c>
      <c r="R54">
        <v>302</v>
      </c>
    </row>
    <row r="55" spans="1:18">
      <c r="A55">
        <v>54</v>
      </c>
      <c r="B55" t="s">
        <v>135</v>
      </c>
      <c r="C55">
        <v>2016</v>
      </c>
      <c r="D55">
        <v>41.234000000000002</v>
      </c>
      <c r="E55">
        <v>36.89</v>
      </c>
      <c r="F55">
        <v>0.89465004599999998</v>
      </c>
      <c r="G55">
        <v>4.343</v>
      </c>
      <c r="H55">
        <v>0.10532570199999999</v>
      </c>
      <c r="I55">
        <v>439.41199999999998</v>
      </c>
      <c r="J55">
        <v>9.3839039440000001</v>
      </c>
      <c r="K55">
        <v>8.3953100959999993</v>
      </c>
      <c r="L55">
        <v>0.98836627099999996</v>
      </c>
      <c r="M55">
        <v>2.048333333</v>
      </c>
      <c r="N55">
        <v>0.95833333300000001</v>
      </c>
      <c r="O55">
        <v>0.19</v>
      </c>
      <c r="P55" t="s">
        <v>178</v>
      </c>
      <c r="Q55">
        <v>13.325885339999999</v>
      </c>
      <c r="R55">
        <v>348</v>
      </c>
    </row>
    <row r="56" spans="1:18">
      <c r="A56">
        <v>55</v>
      </c>
      <c r="B56" t="s">
        <v>135</v>
      </c>
      <c r="C56">
        <v>2017</v>
      </c>
      <c r="D56">
        <v>44.472000000000001</v>
      </c>
      <c r="E56">
        <v>40.085999999999999</v>
      </c>
      <c r="F56">
        <v>0.90137614700000002</v>
      </c>
      <c r="G56">
        <v>4.3860000000000001</v>
      </c>
      <c r="H56">
        <v>9.8623852999999997E-2</v>
      </c>
      <c r="I56">
        <v>467.30599999999998</v>
      </c>
      <c r="J56">
        <v>9.5166764389999994</v>
      </c>
      <c r="K56">
        <v>8.5781051389999998</v>
      </c>
      <c r="L56">
        <v>0.9385713</v>
      </c>
      <c r="M56">
        <v>2.159166667</v>
      </c>
      <c r="N56">
        <v>1.515833333</v>
      </c>
      <c r="O56">
        <v>0.141666667</v>
      </c>
      <c r="P56" t="s">
        <v>178</v>
      </c>
      <c r="Q56">
        <v>14.047378200000001</v>
      </c>
      <c r="R56">
        <v>408</v>
      </c>
    </row>
    <row r="57" spans="1:18">
      <c r="A57">
        <v>56</v>
      </c>
      <c r="B57" t="s">
        <v>135</v>
      </c>
      <c r="C57">
        <v>2018</v>
      </c>
      <c r="D57">
        <v>47.634999999999998</v>
      </c>
      <c r="E57">
        <v>43.075000000000003</v>
      </c>
      <c r="F57">
        <v>0.90427206900000001</v>
      </c>
      <c r="G57">
        <v>4.5620000000000003</v>
      </c>
      <c r="H57">
        <v>9.5769916999999996E-2</v>
      </c>
      <c r="I57">
        <v>491.17500000000001</v>
      </c>
      <c r="J57">
        <v>9.6981727489999994</v>
      </c>
      <c r="K57">
        <v>8.7697867360000004</v>
      </c>
      <c r="L57">
        <v>0.92879319999999999</v>
      </c>
      <c r="M57">
        <v>2.4024999999999999</v>
      </c>
      <c r="N57">
        <v>1.860833333</v>
      </c>
      <c r="O57">
        <v>0.15666666700000001</v>
      </c>
      <c r="P57" t="s">
        <v>178</v>
      </c>
      <c r="Q57">
        <v>13.14171706</v>
      </c>
      <c r="R57">
        <v>495</v>
      </c>
    </row>
    <row r="58" spans="1:18">
      <c r="A58">
        <v>57</v>
      </c>
      <c r="B58" t="s">
        <v>130</v>
      </c>
      <c r="C58">
        <v>2009</v>
      </c>
      <c r="D58">
        <v>35.414582000000003</v>
      </c>
      <c r="E58">
        <v>9.9229920000000007</v>
      </c>
      <c r="F58">
        <v>0.28019508999999998</v>
      </c>
      <c r="G58">
        <v>25.478076999999999</v>
      </c>
      <c r="H58">
        <v>0.71942334399999996</v>
      </c>
      <c r="I58">
        <v>1205.3478</v>
      </c>
      <c r="J58">
        <v>2.9381214290000002</v>
      </c>
      <c r="K58">
        <v>0.82324719899999999</v>
      </c>
      <c r="L58">
        <v>2.1137531420000002</v>
      </c>
      <c r="M58">
        <v>5.1008333329999997</v>
      </c>
      <c r="N58">
        <v>2</v>
      </c>
      <c r="O58">
        <v>3.4824999999999999</v>
      </c>
      <c r="P58" t="s">
        <v>246</v>
      </c>
      <c r="Q58">
        <v>13.65096445</v>
      </c>
      <c r="R58">
        <v>1050.0550000000001</v>
      </c>
    </row>
    <row r="59" spans="1:18">
      <c r="A59">
        <v>58</v>
      </c>
      <c r="B59" t="s">
        <v>130</v>
      </c>
      <c r="C59">
        <v>2010</v>
      </c>
      <c r="D59">
        <v>41.280991</v>
      </c>
      <c r="E59">
        <v>18.996243</v>
      </c>
      <c r="F59">
        <v>0.46016925800000003</v>
      </c>
      <c r="G59">
        <v>22.271235999999998</v>
      </c>
      <c r="H59">
        <v>0.53950342399999995</v>
      </c>
      <c r="I59">
        <v>1322.6112000000001</v>
      </c>
      <c r="J59">
        <v>3.1211735539999999</v>
      </c>
      <c r="K59">
        <v>1.436268119</v>
      </c>
      <c r="L59">
        <v>1.6838838199999999</v>
      </c>
      <c r="M59">
        <v>4.5858333330000001</v>
      </c>
      <c r="N59">
        <v>2.5</v>
      </c>
      <c r="O59">
        <v>3.8566666669999998</v>
      </c>
      <c r="P59" t="s">
        <v>246</v>
      </c>
      <c r="Q59">
        <v>13.436930289999999</v>
      </c>
      <c r="R59">
        <v>1417.548</v>
      </c>
    </row>
    <row r="60" spans="1:18">
      <c r="A60">
        <v>59</v>
      </c>
      <c r="B60" t="s">
        <v>130</v>
      </c>
      <c r="C60">
        <v>2011</v>
      </c>
      <c r="D60">
        <v>46.557715999999999</v>
      </c>
      <c r="E60">
        <v>25.960296</v>
      </c>
      <c r="F60">
        <v>0.557593848</v>
      </c>
      <c r="G60">
        <v>20.583909999999999</v>
      </c>
      <c r="H60">
        <v>0.44211597499999999</v>
      </c>
      <c r="I60">
        <v>1388.9372000000001</v>
      </c>
      <c r="J60">
        <v>3.3520389549999998</v>
      </c>
      <c r="K60">
        <v>1.869076298</v>
      </c>
      <c r="L60">
        <v>1.4819899700000001</v>
      </c>
      <c r="M60">
        <v>4.1058333329999996</v>
      </c>
      <c r="N60">
        <v>3.25</v>
      </c>
      <c r="O60">
        <v>4.1524999999999999</v>
      </c>
      <c r="P60" t="s">
        <v>246</v>
      </c>
      <c r="Q60">
        <v>13.85096763</v>
      </c>
      <c r="R60">
        <v>1899.127</v>
      </c>
    </row>
    <row r="61" spans="1:18">
      <c r="A61">
        <v>60</v>
      </c>
      <c r="B61" t="s">
        <v>130</v>
      </c>
      <c r="C61">
        <v>2012</v>
      </c>
      <c r="D61">
        <v>52.18</v>
      </c>
      <c r="E61">
        <v>32.770000000000003</v>
      </c>
      <c r="F61">
        <v>0.62801839800000003</v>
      </c>
      <c r="G61">
        <v>19.399999999999999</v>
      </c>
      <c r="H61">
        <v>0.37178995799999998</v>
      </c>
      <c r="I61">
        <v>1440.1113</v>
      </c>
      <c r="J61">
        <v>3.6233310580000002</v>
      </c>
      <c r="K61">
        <v>2.2755185660000001</v>
      </c>
      <c r="L61">
        <v>1.347118101</v>
      </c>
      <c r="M61">
        <v>3.4333333330000002</v>
      </c>
      <c r="N61">
        <v>2.75</v>
      </c>
      <c r="O61">
        <v>3.7008333329999998</v>
      </c>
      <c r="P61" t="s">
        <v>246</v>
      </c>
      <c r="Q61">
        <v>14.0775915</v>
      </c>
      <c r="R61">
        <v>2545</v>
      </c>
    </row>
    <row r="62" spans="1:18">
      <c r="A62">
        <v>61</v>
      </c>
      <c r="B62" t="s">
        <v>130</v>
      </c>
      <c r="C62">
        <v>2013</v>
      </c>
      <c r="D62">
        <v>61.14</v>
      </c>
      <c r="E62">
        <v>40.68</v>
      </c>
      <c r="F62">
        <v>0.66535819399999996</v>
      </c>
      <c r="G62">
        <v>20.440000000000001</v>
      </c>
      <c r="H62">
        <v>0.33431468800000003</v>
      </c>
      <c r="I62">
        <v>1500.8191999999999</v>
      </c>
      <c r="J62">
        <v>4.0737751759999998</v>
      </c>
      <c r="K62">
        <v>2.7105196949999999</v>
      </c>
      <c r="L62">
        <v>1.3619228750000001</v>
      </c>
      <c r="M62">
        <v>3.1648333329999998</v>
      </c>
      <c r="N62">
        <v>2.5</v>
      </c>
      <c r="O62">
        <v>2.8908333329999998</v>
      </c>
      <c r="P62" t="s">
        <v>246</v>
      </c>
      <c r="Q62">
        <v>13.630623440000001</v>
      </c>
      <c r="R62">
        <v>3443</v>
      </c>
    </row>
    <row r="63" spans="1:18">
      <c r="A63">
        <v>62</v>
      </c>
      <c r="B63" t="s">
        <v>130</v>
      </c>
      <c r="C63">
        <v>2014</v>
      </c>
      <c r="D63">
        <v>72.64</v>
      </c>
      <c r="E63">
        <v>52</v>
      </c>
      <c r="F63">
        <v>0.71585903100000003</v>
      </c>
      <c r="G63">
        <v>20.63</v>
      </c>
      <c r="H63">
        <v>0.28400330400000001</v>
      </c>
      <c r="I63">
        <v>1562.9290000000001</v>
      </c>
      <c r="J63">
        <v>4.6476839319999996</v>
      </c>
      <c r="K63">
        <v>3.327086515</v>
      </c>
      <c r="L63">
        <v>1.319957592</v>
      </c>
      <c r="M63">
        <v>2.9805000000000001</v>
      </c>
      <c r="N63">
        <v>2</v>
      </c>
      <c r="O63">
        <v>2.5358333329999998</v>
      </c>
      <c r="P63" t="s">
        <v>246</v>
      </c>
      <c r="Q63">
        <v>13.24116166</v>
      </c>
      <c r="R63">
        <v>4402</v>
      </c>
    </row>
    <row r="64" spans="1:18">
      <c r="A64">
        <v>63</v>
      </c>
      <c r="B64" t="s">
        <v>130</v>
      </c>
      <c r="C64">
        <v>2015</v>
      </c>
      <c r="D64">
        <v>84.36</v>
      </c>
      <c r="E64">
        <v>64.319999999999993</v>
      </c>
      <c r="F64">
        <v>0.76244665700000003</v>
      </c>
      <c r="G64">
        <v>20.03</v>
      </c>
      <c r="H64">
        <v>0.237434803</v>
      </c>
      <c r="I64">
        <v>1658.0205000000001</v>
      </c>
      <c r="J64">
        <v>5.0879949919999996</v>
      </c>
      <c r="K64">
        <v>3.879324773</v>
      </c>
      <c r="L64">
        <v>1.2080670899999999</v>
      </c>
      <c r="M64">
        <v>2.1072500000000001</v>
      </c>
      <c r="N64">
        <v>1.5</v>
      </c>
      <c r="O64">
        <v>1.809166667</v>
      </c>
      <c r="P64" t="s">
        <v>246</v>
      </c>
      <c r="Q64">
        <v>13.15814434</v>
      </c>
      <c r="R64">
        <v>5403</v>
      </c>
    </row>
    <row r="65" spans="1:18">
      <c r="A65">
        <v>64</v>
      </c>
      <c r="B65" t="s">
        <v>130</v>
      </c>
      <c r="C65">
        <v>2016</v>
      </c>
      <c r="D65">
        <v>94.91</v>
      </c>
      <c r="E65">
        <v>75.78</v>
      </c>
      <c r="F65">
        <v>0.79844062800000004</v>
      </c>
      <c r="G65">
        <v>19.12</v>
      </c>
      <c r="H65">
        <v>0.20145400899999999</v>
      </c>
      <c r="I65">
        <v>1740.7795000000001</v>
      </c>
      <c r="J65">
        <v>5.4521551979999998</v>
      </c>
      <c r="K65">
        <v>4.3532222200000001</v>
      </c>
      <c r="L65">
        <v>1.0983585229999999</v>
      </c>
      <c r="M65">
        <v>1.6594166669999999</v>
      </c>
      <c r="N65">
        <v>1.25</v>
      </c>
      <c r="O65">
        <v>1.5575000000000001</v>
      </c>
      <c r="P65" t="s">
        <v>246</v>
      </c>
      <c r="Q65">
        <v>13.981952980000001</v>
      </c>
      <c r="R65">
        <v>6399</v>
      </c>
    </row>
    <row r="66" spans="1:18">
      <c r="A66">
        <v>65</v>
      </c>
      <c r="B66" t="s">
        <v>130</v>
      </c>
      <c r="C66">
        <v>2017</v>
      </c>
      <c r="D66">
        <v>105.42</v>
      </c>
      <c r="E66">
        <v>86.58</v>
      </c>
      <c r="F66">
        <v>0.82128628299999995</v>
      </c>
      <c r="G66">
        <v>18.82</v>
      </c>
      <c r="H66">
        <v>0.17852399899999999</v>
      </c>
      <c r="I66">
        <v>1835.6981000000001</v>
      </c>
      <c r="J66">
        <v>5.7427743700000002</v>
      </c>
      <c r="K66">
        <v>4.7164618190000001</v>
      </c>
      <c r="L66">
        <v>1.0252230470000001</v>
      </c>
      <c r="M66">
        <v>2.1659999999999999</v>
      </c>
      <c r="N66">
        <v>1.5</v>
      </c>
      <c r="O66">
        <v>1.67</v>
      </c>
      <c r="P66" t="s">
        <v>246</v>
      </c>
      <c r="Q66">
        <v>14.49381853</v>
      </c>
      <c r="R66">
        <v>7352</v>
      </c>
    </row>
    <row r="67" spans="1:18">
      <c r="A67">
        <v>66</v>
      </c>
      <c r="B67" t="s">
        <v>130</v>
      </c>
      <c r="C67">
        <v>2018</v>
      </c>
      <c r="D67">
        <v>112.88</v>
      </c>
      <c r="E67">
        <v>94.73</v>
      </c>
      <c r="F67">
        <v>0.83920978000000002</v>
      </c>
      <c r="G67">
        <v>18.14</v>
      </c>
      <c r="H67">
        <v>0.16070163000000001</v>
      </c>
      <c r="I67">
        <v>1893.4971</v>
      </c>
      <c r="J67">
        <v>5.9614561860000004</v>
      </c>
      <c r="K67">
        <v>5.0029123359999996</v>
      </c>
      <c r="L67">
        <v>0.95801572700000004</v>
      </c>
      <c r="M67">
        <v>2.4546666670000001</v>
      </c>
      <c r="O67">
        <v>2.025833333</v>
      </c>
      <c r="P67" t="s">
        <v>246</v>
      </c>
      <c r="Q67">
        <v>15.57491173</v>
      </c>
      <c r="R67">
        <v>8160</v>
      </c>
    </row>
    <row r="68" spans="1:18">
      <c r="A68">
        <v>67</v>
      </c>
      <c r="B68" t="s">
        <v>28</v>
      </c>
      <c r="C68">
        <v>2005</v>
      </c>
      <c r="D68">
        <v>79.270499999999998</v>
      </c>
      <c r="E68">
        <v>74.876400000000004</v>
      </c>
      <c r="F68">
        <v>0.94456828199999998</v>
      </c>
      <c r="G68">
        <v>4.2306999999999997</v>
      </c>
      <c r="H68">
        <v>5.3370422000000001E-2</v>
      </c>
      <c r="I68">
        <v>524.13289999999995</v>
      </c>
      <c r="J68">
        <v>15.12412215</v>
      </c>
      <c r="K68">
        <v>14.285766069999999</v>
      </c>
      <c r="L68">
        <v>0.80718077399999999</v>
      </c>
      <c r="M68">
        <v>1.359583333</v>
      </c>
      <c r="O68">
        <v>0.27108333299999998</v>
      </c>
      <c r="P68" t="s">
        <v>173</v>
      </c>
      <c r="Q68">
        <v>10.137011080000001</v>
      </c>
      <c r="R68">
        <v>11.8</v>
      </c>
    </row>
    <row r="69" spans="1:18">
      <c r="A69">
        <v>68</v>
      </c>
      <c r="B69" t="s">
        <v>28</v>
      </c>
      <c r="C69">
        <v>2006</v>
      </c>
      <c r="D69">
        <v>79.836699999999993</v>
      </c>
      <c r="E69">
        <v>75.564999999999998</v>
      </c>
      <c r="F69">
        <v>0.946494532</v>
      </c>
      <c r="G69">
        <v>4.1097999999999999</v>
      </c>
      <c r="H69">
        <v>5.1477579000000002E-2</v>
      </c>
      <c r="I69">
        <v>526.87969999999996</v>
      </c>
      <c r="J69">
        <v>15.1527379</v>
      </c>
      <c r="K69">
        <v>14.34198357</v>
      </c>
      <c r="L69">
        <v>0.78002625599999997</v>
      </c>
      <c r="M69">
        <v>1.73125</v>
      </c>
      <c r="O69">
        <v>0.68274999999999997</v>
      </c>
      <c r="P69" t="s">
        <v>173</v>
      </c>
      <c r="Q69">
        <v>10.512741330000001</v>
      </c>
      <c r="R69">
        <v>10.9</v>
      </c>
    </row>
    <row r="70" spans="1:18">
      <c r="A70">
        <v>69</v>
      </c>
      <c r="B70" t="s">
        <v>28</v>
      </c>
      <c r="C70">
        <v>2007</v>
      </c>
      <c r="D70">
        <v>81.277787000000004</v>
      </c>
      <c r="E70">
        <v>76.941199999999995</v>
      </c>
      <c r="F70">
        <v>0.946644869</v>
      </c>
      <c r="G70">
        <v>4.1762699999999997</v>
      </c>
      <c r="H70">
        <v>5.1382674000000003E-2</v>
      </c>
      <c r="I70">
        <v>531.68820000000005</v>
      </c>
      <c r="J70">
        <v>15.286738919999999</v>
      </c>
      <c r="K70">
        <v>14.471112959999999</v>
      </c>
      <c r="L70">
        <v>0.78547351600000004</v>
      </c>
      <c r="M70">
        <v>1.652916667</v>
      </c>
      <c r="N70">
        <v>0.5</v>
      </c>
      <c r="O70">
        <v>0.80816666699999995</v>
      </c>
      <c r="P70" t="s">
        <v>173</v>
      </c>
      <c r="Q70">
        <v>10.10618629</v>
      </c>
      <c r="R70">
        <v>11.5</v>
      </c>
    </row>
    <row r="71" spans="1:18">
      <c r="A71">
        <v>70</v>
      </c>
      <c r="B71" t="s">
        <v>28</v>
      </c>
      <c r="C71">
        <v>2008</v>
      </c>
      <c r="D71">
        <v>81.478340000000003</v>
      </c>
      <c r="E71">
        <v>77.195599999999999</v>
      </c>
      <c r="F71">
        <v>0.94743707300000002</v>
      </c>
      <c r="G71">
        <v>4.1239549999999996</v>
      </c>
      <c r="H71">
        <v>5.0614126000000002E-2</v>
      </c>
      <c r="I71">
        <v>520.71569999999997</v>
      </c>
      <c r="J71">
        <v>15.647375329999999</v>
      </c>
      <c r="K71">
        <v>14.824903490000001</v>
      </c>
      <c r="L71">
        <v>0.79197823300000003</v>
      </c>
      <c r="M71">
        <v>1.4491666670000001</v>
      </c>
      <c r="N71">
        <v>0.1</v>
      </c>
      <c r="O71">
        <v>0.58875</v>
      </c>
      <c r="P71" t="s">
        <v>173</v>
      </c>
      <c r="Q71">
        <v>8.931591654</v>
      </c>
      <c r="R71">
        <v>12.4</v>
      </c>
    </row>
    <row r="72" spans="1:18">
      <c r="A72">
        <v>71</v>
      </c>
      <c r="B72" t="s">
        <v>28</v>
      </c>
      <c r="C72">
        <v>2009</v>
      </c>
      <c r="D72">
        <v>80.954255000000003</v>
      </c>
      <c r="E72">
        <v>76.719700000000003</v>
      </c>
      <c r="F72">
        <v>0.94769200200000003</v>
      </c>
      <c r="G72">
        <v>4.0772029999999999</v>
      </c>
      <c r="H72">
        <v>5.0364283000000003E-2</v>
      </c>
      <c r="I72">
        <v>489.50099999999998</v>
      </c>
      <c r="J72">
        <v>16.538118409999999</v>
      </c>
      <c r="K72">
        <v>15.67304255</v>
      </c>
      <c r="L72">
        <v>0.83293047399999998</v>
      </c>
      <c r="M72">
        <v>1.3425</v>
      </c>
      <c r="N72">
        <v>0.1</v>
      </c>
      <c r="O72">
        <v>0.43491666699999998</v>
      </c>
      <c r="P72" t="s">
        <v>173</v>
      </c>
      <c r="Q72">
        <v>8.3689103800000009</v>
      </c>
      <c r="R72">
        <v>13.2</v>
      </c>
    </row>
    <row r="73" spans="1:18">
      <c r="A73">
        <v>72</v>
      </c>
      <c r="B73" t="s">
        <v>28</v>
      </c>
      <c r="C73">
        <v>2010</v>
      </c>
      <c r="D73">
        <v>82.314351000000002</v>
      </c>
      <c r="E73">
        <v>78.059200000000004</v>
      </c>
      <c r="F73">
        <v>0.94830608599999999</v>
      </c>
      <c r="G73">
        <v>4.0992839999999999</v>
      </c>
      <c r="H73">
        <v>4.9800355999999997E-2</v>
      </c>
      <c r="I73">
        <v>500.35399999999998</v>
      </c>
      <c r="J73">
        <v>16.451222730000001</v>
      </c>
      <c r="K73">
        <v>15.60079464</v>
      </c>
      <c r="L73">
        <v>0.81927675200000005</v>
      </c>
      <c r="M73">
        <v>1.150833333</v>
      </c>
      <c r="N73">
        <v>0.05</v>
      </c>
      <c r="O73">
        <v>0.50008333299999996</v>
      </c>
      <c r="P73" t="s">
        <v>173</v>
      </c>
      <c r="Q73">
        <v>8.8097844349999992</v>
      </c>
      <c r="R73">
        <v>13.426</v>
      </c>
    </row>
    <row r="74" spans="1:18">
      <c r="A74">
        <v>73</v>
      </c>
      <c r="B74" t="s">
        <v>28</v>
      </c>
      <c r="C74">
        <v>2011</v>
      </c>
      <c r="D74">
        <v>83.996831</v>
      </c>
      <c r="E74">
        <v>79.699399999999997</v>
      </c>
      <c r="F74">
        <v>0.94883817699999995</v>
      </c>
      <c r="G74">
        <v>4.1430040000000004</v>
      </c>
      <c r="H74">
        <v>4.9323337000000002E-2</v>
      </c>
      <c r="I74">
        <v>491.40839999999997</v>
      </c>
      <c r="J74">
        <v>17.093080010000001</v>
      </c>
      <c r="K74">
        <v>16.218566880000001</v>
      </c>
      <c r="L74">
        <v>0.84308774500000006</v>
      </c>
      <c r="M74">
        <v>1.118333333</v>
      </c>
      <c r="N74">
        <v>0.05</v>
      </c>
      <c r="O74">
        <v>0.46158333299999998</v>
      </c>
      <c r="P74" t="s">
        <v>173</v>
      </c>
      <c r="Q74">
        <v>9.3568182069999999</v>
      </c>
      <c r="R74">
        <v>13.4</v>
      </c>
    </row>
    <row r="75" spans="1:18">
      <c r="A75">
        <v>74</v>
      </c>
      <c r="B75" t="s">
        <v>28</v>
      </c>
      <c r="C75">
        <v>2012</v>
      </c>
      <c r="D75">
        <v>86.65</v>
      </c>
      <c r="E75">
        <v>82.29</v>
      </c>
      <c r="F75">
        <v>0.94968263100000005</v>
      </c>
      <c r="G75">
        <v>4.2</v>
      </c>
      <c r="H75">
        <v>4.8470859999999998E-2</v>
      </c>
      <c r="I75">
        <v>494.95710000000003</v>
      </c>
      <c r="J75">
        <v>17.506567740000001</v>
      </c>
      <c r="K75">
        <v>16.62568332</v>
      </c>
      <c r="L75">
        <v>0.84855839</v>
      </c>
      <c r="M75">
        <v>0.83916666699999998</v>
      </c>
      <c r="N75">
        <v>0.05</v>
      </c>
      <c r="O75">
        <v>0.47799999999999998</v>
      </c>
      <c r="P75" t="s">
        <v>173</v>
      </c>
      <c r="Q75">
        <v>9.6824129439999993</v>
      </c>
      <c r="R75">
        <v>32</v>
      </c>
    </row>
    <row r="76" spans="1:18">
      <c r="A76">
        <v>75</v>
      </c>
      <c r="B76" t="s">
        <v>28</v>
      </c>
      <c r="C76">
        <v>2013</v>
      </c>
      <c r="D76">
        <v>90.14</v>
      </c>
      <c r="E76">
        <v>85.71</v>
      </c>
      <c r="F76">
        <v>0.950854227</v>
      </c>
      <c r="G76">
        <v>4.28</v>
      </c>
      <c r="H76">
        <v>4.7481694999999997E-2</v>
      </c>
      <c r="I76">
        <v>503.1755</v>
      </c>
      <c r="J76">
        <v>17.914226750000001</v>
      </c>
      <c r="K76">
        <v>17.033818220000001</v>
      </c>
      <c r="L76">
        <v>0.85059785300000001</v>
      </c>
      <c r="M76">
        <v>0.70041666700000005</v>
      </c>
      <c r="O76">
        <v>0.54216666700000005</v>
      </c>
      <c r="P76" t="s">
        <v>173</v>
      </c>
      <c r="Q76">
        <v>10.36061765</v>
      </c>
      <c r="R76">
        <v>40</v>
      </c>
    </row>
    <row r="77" spans="1:18">
      <c r="A77">
        <v>76</v>
      </c>
      <c r="B77" t="s">
        <v>28</v>
      </c>
      <c r="C77">
        <v>2014</v>
      </c>
      <c r="D77">
        <v>93.08</v>
      </c>
      <c r="E77">
        <v>88.62</v>
      </c>
      <c r="F77">
        <v>0.952084229</v>
      </c>
      <c r="G77">
        <v>4.3099999999999996</v>
      </c>
      <c r="H77">
        <v>4.6304254000000003E-2</v>
      </c>
      <c r="I77">
        <v>513.87599999999998</v>
      </c>
      <c r="J77">
        <v>18.11331917</v>
      </c>
      <c r="K77">
        <v>17.245405510000001</v>
      </c>
      <c r="L77">
        <v>0.83872373899999997</v>
      </c>
      <c r="M77">
        <v>0.52625</v>
      </c>
      <c r="O77">
        <v>0.41525000000000001</v>
      </c>
      <c r="P77" t="s">
        <v>173</v>
      </c>
      <c r="Q77">
        <v>11.46920658</v>
      </c>
      <c r="R77">
        <v>56</v>
      </c>
    </row>
    <row r="78" spans="1:18">
      <c r="A78">
        <v>77</v>
      </c>
      <c r="B78" t="s">
        <v>28</v>
      </c>
      <c r="C78">
        <v>2015</v>
      </c>
      <c r="D78">
        <v>98.43</v>
      </c>
      <c r="E78">
        <v>93.93</v>
      </c>
      <c r="F78">
        <v>0.95428223099999998</v>
      </c>
      <c r="G78">
        <v>4.3499999999999996</v>
      </c>
      <c r="H78">
        <v>4.4193842999999997E-2</v>
      </c>
      <c r="I78">
        <v>531.31979999999999</v>
      </c>
      <c r="J78">
        <v>18.525565960000002</v>
      </c>
      <c r="K78">
        <v>17.678618409999999</v>
      </c>
      <c r="L78">
        <v>0.81871596000000002</v>
      </c>
      <c r="M78">
        <v>0.34666666699999998</v>
      </c>
      <c r="O78">
        <v>0.40625</v>
      </c>
      <c r="P78" t="s">
        <v>173</v>
      </c>
      <c r="Q78">
        <v>11.42357202</v>
      </c>
      <c r="R78">
        <v>78</v>
      </c>
    </row>
    <row r="79" spans="1:18">
      <c r="A79">
        <v>78</v>
      </c>
      <c r="B79" t="s">
        <v>28</v>
      </c>
      <c r="C79">
        <v>2016</v>
      </c>
      <c r="D79">
        <v>102.46</v>
      </c>
      <c r="E79">
        <v>97.89</v>
      </c>
      <c r="F79">
        <v>0.95539722800000004</v>
      </c>
      <c r="G79">
        <v>4.42</v>
      </c>
      <c r="H79">
        <v>4.3138785999999998E-2</v>
      </c>
      <c r="I79">
        <v>535.98649999999998</v>
      </c>
      <c r="J79">
        <v>19.116153109999999</v>
      </c>
      <c r="K79">
        <v>18.2635197</v>
      </c>
      <c r="L79">
        <v>0.82464763600000002</v>
      </c>
      <c r="M79">
        <v>-6.6250000000000003E-2</v>
      </c>
      <c r="O79">
        <v>0.30041666700000003</v>
      </c>
      <c r="P79" t="s">
        <v>173</v>
      </c>
      <c r="Q79">
        <v>11.164322479999999</v>
      </c>
      <c r="R79">
        <v>114</v>
      </c>
    </row>
    <row r="80" spans="1:18">
      <c r="A80">
        <v>79</v>
      </c>
      <c r="B80" t="s">
        <v>28</v>
      </c>
      <c r="C80">
        <v>2017</v>
      </c>
      <c r="D80">
        <v>106.72</v>
      </c>
      <c r="E80">
        <v>102.07</v>
      </c>
      <c r="F80">
        <v>0.95642803600000004</v>
      </c>
      <c r="G80">
        <v>4.5</v>
      </c>
      <c r="H80">
        <v>4.2166416999999998E-2</v>
      </c>
      <c r="I80">
        <v>545.1037</v>
      </c>
      <c r="J80">
        <v>19.577926179999999</v>
      </c>
      <c r="K80">
        <v>18.724877490000001</v>
      </c>
      <c r="L80">
        <v>0.82553099500000005</v>
      </c>
      <c r="M80">
        <v>4.4999999999999998E-2</v>
      </c>
      <c r="N80">
        <v>-0.1</v>
      </c>
      <c r="O80">
        <v>0.32066666700000002</v>
      </c>
      <c r="P80" t="s">
        <v>173</v>
      </c>
      <c r="Q80">
        <v>11.625408</v>
      </c>
      <c r="R80">
        <v>178</v>
      </c>
    </row>
    <row r="81" spans="1:18">
      <c r="A81">
        <v>80</v>
      </c>
      <c r="B81" t="s">
        <v>33</v>
      </c>
      <c r="C81">
        <v>2005</v>
      </c>
      <c r="D81">
        <v>565.21727599999997</v>
      </c>
      <c r="E81">
        <v>497.9867888</v>
      </c>
      <c r="F81">
        <v>0.88105372900000001</v>
      </c>
      <c r="G81">
        <v>67.230487159999996</v>
      </c>
      <c r="H81">
        <v>0.11894627100000001</v>
      </c>
      <c r="I81">
        <v>8447.7182400000002</v>
      </c>
      <c r="J81">
        <v>6.6907685590000003</v>
      </c>
      <c r="K81">
        <v>5.8949265909999999</v>
      </c>
      <c r="L81">
        <v>0.79584196900000004</v>
      </c>
      <c r="M81">
        <v>3.4408750000000001</v>
      </c>
      <c r="N81">
        <v>2.25</v>
      </c>
      <c r="O81">
        <v>2</v>
      </c>
      <c r="P81" t="s">
        <v>247</v>
      </c>
      <c r="Q81">
        <v>18.450047770000001</v>
      </c>
      <c r="R81">
        <v>4719.8</v>
      </c>
    </row>
    <row r="82" spans="1:18">
      <c r="A82">
        <v>81</v>
      </c>
      <c r="B82" t="s">
        <v>33</v>
      </c>
      <c r="C82">
        <v>2006</v>
      </c>
      <c r="D82">
        <v>628.24209450000001</v>
      </c>
      <c r="E82">
        <v>555.77739150000002</v>
      </c>
      <c r="F82">
        <v>0.88465481099999999</v>
      </c>
      <c r="G82">
        <v>72.464703040000003</v>
      </c>
      <c r="H82">
        <v>0.115345189</v>
      </c>
      <c r="I82">
        <v>8896.6448280000004</v>
      </c>
      <c r="J82">
        <v>7.0615620459999997</v>
      </c>
      <c r="K82">
        <v>6.2470448379999999</v>
      </c>
      <c r="L82">
        <v>0.81451720800000005</v>
      </c>
      <c r="M82">
        <v>3.8595166669999998</v>
      </c>
      <c r="N82">
        <v>3.5</v>
      </c>
      <c r="O82">
        <v>2.68</v>
      </c>
      <c r="P82" t="s">
        <v>247</v>
      </c>
      <c r="Q82">
        <v>18.846655729999998</v>
      </c>
      <c r="R82">
        <v>4973.6000000000004</v>
      </c>
    </row>
    <row r="83" spans="1:18">
      <c r="A83">
        <v>82</v>
      </c>
      <c r="B83" t="s">
        <v>33</v>
      </c>
      <c r="C83">
        <v>2007</v>
      </c>
      <c r="D83">
        <v>676.62127499999997</v>
      </c>
      <c r="E83">
        <v>600.50772989999996</v>
      </c>
      <c r="F83">
        <v>0.88750938199999996</v>
      </c>
      <c r="G83">
        <v>76.113545079999994</v>
      </c>
      <c r="H83">
        <v>0.112490618</v>
      </c>
      <c r="I83">
        <v>9390.5242920000001</v>
      </c>
      <c r="J83">
        <v>7.2053620650000001</v>
      </c>
      <c r="K83">
        <v>6.3948264359999998</v>
      </c>
      <c r="L83">
        <v>0.81053562800000001</v>
      </c>
      <c r="M83">
        <v>4.3317666670000001</v>
      </c>
      <c r="N83">
        <v>4</v>
      </c>
      <c r="O83">
        <v>3.77</v>
      </c>
      <c r="P83" t="s">
        <v>247</v>
      </c>
      <c r="Q83">
        <v>19.016785280000001</v>
      </c>
      <c r="R83">
        <v>4932.1000000000004</v>
      </c>
    </row>
    <row r="84" spans="1:18">
      <c r="A84">
        <v>83</v>
      </c>
      <c r="B84" t="s">
        <v>33</v>
      </c>
      <c r="C84">
        <v>2008</v>
      </c>
      <c r="D84">
        <v>762.77483199999995</v>
      </c>
      <c r="E84">
        <v>682.73976059999995</v>
      </c>
      <c r="F84">
        <v>0.89507379099999995</v>
      </c>
      <c r="G84">
        <v>80.03507141</v>
      </c>
      <c r="H84">
        <v>0.10492620900000001</v>
      </c>
      <c r="I84">
        <v>9622.8908630000005</v>
      </c>
      <c r="J84">
        <v>7.9266702999999996</v>
      </c>
      <c r="K84">
        <v>7.0949548350000002</v>
      </c>
      <c r="L84">
        <v>0.83171546399999996</v>
      </c>
      <c r="M84">
        <v>4.3550333329999997</v>
      </c>
      <c r="N84">
        <v>2.5</v>
      </c>
      <c r="O84">
        <v>4.33</v>
      </c>
      <c r="P84" t="s">
        <v>247</v>
      </c>
      <c r="Q84">
        <v>18.503973469999998</v>
      </c>
      <c r="R84">
        <v>5359.7</v>
      </c>
    </row>
    <row r="85" spans="1:18">
      <c r="A85">
        <v>84</v>
      </c>
      <c r="B85" t="s">
        <v>33</v>
      </c>
      <c r="C85">
        <v>2009</v>
      </c>
      <c r="D85">
        <v>806.41152820000002</v>
      </c>
      <c r="E85">
        <v>724.69664899999998</v>
      </c>
      <c r="F85">
        <v>0.89866851299999995</v>
      </c>
      <c r="G85">
        <v>81.714879300000007</v>
      </c>
      <c r="H85">
        <v>0.101331487</v>
      </c>
      <c r="I85">
        <v>9274.7892279999996</v>
      </c>
      <c r="J85">
        <v>8.6946615000000005</v>
      </c>
      <c r="K85">
        <v>7.8136185219999996</v>
      </c>
      <c r="L85">
        <v>0.88104297899999995</v>
      </c>
      <c r="M85">
        <v>4.0301</v>
      </c>
      <c r="N85">
        <v>1</v>
      </c>
      <c r="O85">
        <v>2.12</v>
      </c>
      <c r="P85" t="s">
        <v>247</v>
      </c>
      <c r="Q85">
        <v>17.750019959999999</v>
      </c>
      <c r="R85">
        <v>5775.1</v>
      </c>
    </row>
    <row r="86" spans="1:18">
      <c r="A86">
        <v>85</v>
      </c>
      <c r="B86" t="s">
        <v>33</v>
      </c>
      <c r="C86">
        <v>2010</v>
      </c>
      <c r="D86">
        <v>839.70230619999995</v>
      </c>
      <c r="E86">
        <v>756.66212040000005</v>
      </c>
      <c r="F86">
        <v>0.90110758899999999</v>
      </c>
      <c r="G86">
        <v>83.040185899999997</v>
      </c>
      <c r="H86">
        <v>9.8892411E-2</v>
      </c>
      <c r="I86">
        <v>9534.8542529999995</v>
      </c>
      <c r="J86">
        <v>8.8066611609999992</v>
      </c>
      <c r="K86">
        <v>7.9357492030000003</v>
      </c>
      <c r="L86">
        <v>0.87091195799999999</v>
      </c>
      <c r="M86">
        <v>3.7847249999999999</v>
      </c>
      <c r="N86">
        <v>1</v>
      </c>
      <c r="O86">
        <v>2.17</v>
      </c>
      <c r="P86" t="s">
        <v>247</v>
      </c>
      <c r="Q86">
        <v>18.17181141</v>
      </c>
      <c r="R86">
        <v>6263.4</v>
      </c>
    </row>
    <row r="87" spans="1:18">
      <c r="A87">
        <v>86</v>
      </c>
      <c r="B87" t="s">
        <v>33</v>
      </c>
      <c r="C87">
        <v>2011</v>
      </c>
      <c r="D87">
        <v>888.62902110000005</v>
      </c>
      <c r="E87">
        <v>803.10227090000001</v>
      </c>
      <c r="F87">
        <v>0.90375426800000003</v>
      </c>
      <c r="G87">
        <v>85.526750100000001</v>
      </c>
      <c r="H87">
        <v>9.6245731000000001E-2</v>
      </c>
      <c r="I87">
        <v>9799.4216350000006</v>
      </c>
      <c r="J87">
        <v>9.0681782480000006</v>
      </c>
      <c r="K87">
        <v>8.1954047990000003</v>
      </c>
      <c r="L87">
        <v>0.87277344800000001</v>
      </c>
      <c r="M87">
        <v>4.3122916670000002</v>
      </c>
      <c r="N87">
        <v>1</v>
      </c>
      <c r="O87">
        <v>2.68</v>
      </c>
      <c r="P87" t="s">
        <v>247</v>
      </c>
      <c r="Q87">
        <v>18.235291620000002</v>
      </c>
      <c r="R87">
        <v>6735.3</v>
      </c>
    </row>
    <row r="88" spans="1:18">
      <c r="A88">
        <v>87</v>
      </c>
      <c r="B88" t="s">
        <v>33</v>
      </c>
      <c r="C88">
        <v>2012</v>
      </c>
      <c r="D88">
        <v>912.59</v>
      </c>
      <c r="E88">
        <v>823.05</v>
      </c>
      <c r="F88">
        <v>0.90188365000000004</v>
      </c>
      <c r="G88">
        <v>89.55</v>
      </c>
      <c r="H88">
        <v>9.8127307999999996E-2</v>
      </c>
      <c r="I88">
        <v>9837.1408869999996</v>
      </c>
      <c r="J88">
        <v>9.2769841409999998</v>
      </c>
      <c r="K88">
        <v>8.3667603170000007</v>
      </c>
      <c r="L88">
        <v>0.91032548000000002</v>
      </c>
      <c r="M88">
        <v>3.0531333329999999</v>
      </c>
      <c r="O88">
        <v>2.76</v>
      </c>
      <c r="P88" t="s">
        <v>247</v>
      </c>
      <c r="Q88">
        <v>18.644551759999999</v>
      </c>
      <c r="R88">
        <v>7289.7</v>
      </c>
    </row>
    <row r="89" spans="1:18">
      <c r="A89">
        <v>88</v>
      </c>
      <c r="B89" t="s">
        <v>33</v>
      </c>
      <c r="C89">
        <v>2013</v>
      </c>
      <c r="D89">
        <v>956.18</v>
      </c>
      <c r="E89">
        <v>864.49</v>
      </c>
      <c r="F89">
        <v>0.90410801299999999</v>
      </c>
      <c r="G89">
        <v>91.7</v>
      </c>
      <c r="H89">
        <v>9.5902445000000003E-2</v>
      </c>
      <c r="I89">
        <v>9934.0871929999994</v>
      </c>
      <c r="J89">
        <v>9.6252426759999992</v>
      </c>
      <c r="K89">
        <v>8.7022590320000006</v>
      </c>
      <c r="L89">
        <v>0.92308430799999996</v>
      </c>
      <c r="M89">
        <v>3.011558333</v>
      </c>
      <c r="O89">
        <v>1.99</v>
      </c>
      <c r="P89" t="s">
        <v>247</v>
      </c>
      <c r="Q89">
        <v>19.13671699</v>
      </c>
      <c r="R89">
        <v>8045</v>
      </c>
    </row>
    <row r="90" spans="1:18">
      <c r="A90">
        <v>89</v>
      </c>
      <c r="B90" t="s">
        <v>33</v>
      </c>
      <c r="C90">
        <v>2014</v>
      </c>
      <c r="D90">
        <v>1016.54</v>
      </c>
      <c r="E90">
        <v>920.85</v>
      </c>
      <c r="F90">
        <v>0.90586696</v>
      </c>
      <c r="G90">
        <v>95.69</v>
      </c>
      <c r="H90">
        <v>9.4133040000000001E-2</v>
      </c>
      <c r="I90">
        <v>10168.476420000001</v>
      </c>
      <c r="J90">
        <v>9.9969745480000007</v>
      </c>
      <c r="K90">
        <v>9.055928948</v>
      </c>
      <c r="L90">
        <v>0.94104560000000004</v>
      </c>
      <c r="M90">
        <v>2.2826083330000002</v>
      </c>
      <c r="N90">
        <v>0.3</v>
      </c>
      <c r="O90">
        <v>1.35</v>
      </c>
      <c r="P90" t="s">
        <v>247</v>
      </c>
      <c r="Q90">
        <v>19.188031859999999</v>
      </c>
      <c r="R90">
        <v>8372</v>
      </c>
    </row>
    <row r="91" spans="1:18">
      <c r="A91">
        <v>90</v>
      </c>
      <c r="B91" t="s">
        <v>33</v>
      </c>
      <c r="C91">
        <v>2015</v>
      </c>
      <c r="D91">
        <v>1083.43</v>
      </c>
      <c r="E91">
        <v>982.55</v>
      </c>
      <c r="F91">
        <v>0.90688830799999998</v>
      </c>
      <c r="G91">
        <v>100.88</v>
      </c>
      <c r="H91">
        <v>9.3111691999999996E-2</v>
      </c>
      <c r="I91">
        <v>10520.7757</v>
      </c>
      <c r="J91">
        <v>10.298004929999999</v>
      </c>
      <c r="K91">
        <v>9.3391402679999995</v>
      </c>
      <c r="L91">
        <v>0.95886465899999995</v>
      </c>
      <c r="M91">
        <v>1.271158333</v>
      </c>
      <c r="O91">
        <v>0.81</v>
      </c>
      <c r="P91" t="s">
        <v>247</v>
      </c>
      <c r="Q91">
        <v>19.090642030000001</v>
      </c>
      <c r="R91">
        <v>9085</v>
      </c>
    </row>
    <row r="92" spans="1:18">
      <c r="A92">
        <v>91</v>
      </c>
      <c r="B92" t="s">
        <v>33</v>
      </c>
      <c r="C92">
        <v>2016</v>
      </c>
      <c r="D92">
        <v>1126.22</v>
      </c>
      <c r="E92">
        <v>1021.48</v>
      </c>
      <c r="F92">
        <v>0.90699863300000005</v>
      </c>
      <c r="G92">
        <v>104.75</v>
      </c>
      <c r="H92">
        <v>9.3010247000000004E-2</v>
      </c>
      <c r="I92">
        <v>10817.24965</v>
      </c>
      <c r="J92">
        <v>10.41133408</v>
      </c>
      <c r="K92">
        <v>9.4430657759999992</v>
      </c>
      <c r="L92">
        <v>0.96836075099999996</v>
      </c>
      <c r="M92">
        <v>0.93062500000000004</v>
      </c>
      <c r="O92">
        <v>0.56000000000000005</v>
      </c>
      <c r="P92" t="s">
        <v>247</v>
      </c>
      <c r="Q92">
        <v>19.011061229999999</v>
      </c>
      <c r="R92">
        <v>9984</v>
      </c>
    </row>
    <row r="93" spans="1:18">
      <c r="A93">
        <v>92</v>
      </c>
      <c r="B93" t="s">
        <v>33</v>
      </c>
      <c r="C93">
        <v>2017</v>
      </c>
      <c r="D93">
        <v>1170.73</v>
      </c>
      <c r="E93">
        <v>1059.78</v>
      </c>
      <c r="F93">
        <v>0.90523007</v>
      </c>
      <c r="G93">
        <v>110.95</v>
      </c>
      <c r="H93">
        <v>9.4769930000000002E-2</v>
      </c>
      <c r="I93">
        <v>11221.380590000001</v>
      </c>
      <c r="J93">
        <v>10.43302997</v>
      </c>
      <c r="K93">
        <v>9.4442924529999992</v>
      </c>
      <c r="L93">
        <v>0.98873751899999995</v>
      </c>
      <c r="M93">
        <v>1.3132916670000001</v>
      </c>
      <c r="O93">
        <v>0.4</v>
      </c>
      <c r="P93" t="s">
        <v>247</v>
      </c>
      <c r="Q93">
        <v>19.19198591</v>
      </c>
      <c r="R93">
        <v>10953</v>
      </c>
    </row>
    <row r="94" spans="1:18">
      <c r="A94">
        <v>93</v>
      </c>
      <c r="B94" t="s">
        <v>122</v>
      </c>
      <c r="C94">
        <v>2005</v>
      </c>
      <c r="D94">
        <v>46.077889999999996</v>
      </c>
      <c r="E94">
        <v>29.416589999999999</v>
      </c>
      <c r="F94">
        <v>0.63841009199999998</v>
      </c>
      <c r="G94">
        <v>16.648381000000001</v>
      </c>
      <c r="H94">
        <v>0.36130953500000001</v>
      </c>
      <c r="I94">
        <v>1421.5719999999999</v>
      </c>
      <c r="J94">
        <v>3.2413335380000001</v>
      </c>
      <c r="K94">
        <v>2.0693000420000001</v>
      </c>
      <c r="L94">
        <v>1.171124713</v>
      </c>
      <c r="M94">
        <v>4.3858333329999999</v>
      </c>
      <c r="N94">
        <v>3.25</v>
      </c>
      <c r="O94">
        <v>0.79166666699999999</v>
      </c>
      <c r="P94" t="s">
        <v>167</v>
      </c>
      <c r="Q94">
        <v>13.34214991</v>
      </c>
      <c r="R94">
        <v>3071.3</v>
      </c>
    </row>
    <row r="95" spans="1:18">
      <c r="A95">
        <v>94</v>
      </c>
      <c r="B95" t="s">
        <v>122</v>
      </c>
      <c r="C95">
        <v>2006</v>
      </c>
      <c r="D95">
        <v>48.762189999999997</v>
      </c>
      <c r="E95">
        <v>31.291699999999999</v>
      </c>
      <c r="F95">
        <v>0.64172056300000002</v>
      </c>
      <c r="G95">
        <v>17.457559</v>
      </c>
      <c r="H95">
        <v>0.35801425199999998</v>
      </c>
      <c r="I95">
        <v>1496.5719999999999</v>
      </c>
      <c r="J95">
        <v>3.258258874</v>
      </c>
      <c r="K95">
        <v>2.090891718</v>
      </c>
      <c r="L95">
        <v>1.166503115</v>
      </c>
      <c r="M95">
        <v>4.2991666669999997</v>
      </c>
      <c r="N95">
        <v>4.25</v>
      </c>
      <c r="O95">
        <v>1.825</v>
      </c>
      <c r="P95" t="s">
        <v>167</v>
      </c>
      <c r="Q95">
        <v>13.38728474</v>
      </c>
      <c r="R95">
        <v>3293.2</v>
      </c>
    </row>
    <row r="96" spans="1:18">
      <c r="A96">
        <v>95</v>
      </c>
      <c r="B96" t="s">
        <v>122</v>
      </c>
      <c r="C96">
        <v>2007</v>
      </c>
      <c r="D96">
        <v>50.565249999999999</v>
      </c>
      <c r="E96">
        <v>32.499749999999999</v>
      </c>
      <c r="F96">
        <v>0.64272894899999999</v>
      </c>
      <c r="G96">
        <v>18.052558000000001</v>
      </c>
      <c r="H96">
        <v>0.35701510400000003</v>
      </c>
      <c r="I96">
        <v>1577.662</v>
      </c>
      <c r="J96">
        <v>3.2050749779999999</v>
      </c>
      <c r="K96">
        <v>2.0599944730000002</v>
      </c>
      <c r="L96">
        <v>1.144260177</v>
      </c>
      <c r="M96">
        <v>4.335</v>
      </c>
      <c r="N96">
        <v>4.25</v>
      </c>
      <c r="O96">
        <v>2.0833333330000001</v>
      </c>
      <c r="P96" t="s">
        <v>167</v>
      </c>
      <c r="Q96">
        <v>13.36941352</v>
      </c>
      <c r="R96">
        <v>3451.77</v>
      </c>
    </row>
    <row r="97" spans="1:18">
      <c r="A97">
        <v>96</v>
      </c>
      <c r="B97" t="s">
        <v>122</v>
      </c>
      <c r="C97">
        <v>2008</v>
      </c>
      <c r="D97">
        <v>53.73133</v>
      </c>
      <c r="E97">
        <v>35.110419999999998</v>
      </c>
      <c r="F97">
        <v>0.65344408899999995</v>
      </c>
      <c r="G97">
        <v>18.607977000000002</v>
      </c>
      <c r="H97">
        <v>0.34631521300000001</v>
      </c>
      <c r="I97">
        <v>1657.0419999999999</v>
      </c>
      <c r="J97">
        <v>3.242605196</v>
      </c>
      <c r="K97">
        <v>2.1188612</v>
      </c>
      <c r="L97">
        <v>1.1229635099999999</v>
      </c>
      <c r="M97">
        <v>4.04</v>
      </c>
      <c r="N97">
        <v>1.5</v>
      </c>
      <c r="O97">
        <v>1.5</v>
      </c>
      <c r="P97" t="s">
        <v>167</v>
      </c>
      <c r="Q97">
        <v>12.42102627</v>
      </c>
      <c r="R97">
        <v>3705</v>
      </c>
    </row>
    <row r="98" spans="1:18">
      <c r="A98">
        <v>97</v>
      </c>
      <c r="B98" t="s">
        <v>122</v>
      </c>
      <c r="C98">
        <v>2009</v>
      </c>
      <c r="D98">
        <v>55.467889999999997</v>
      </c>
      <c r="E98">
        <v>36.440849999999998</v>
      </c>
      <c r="F98">
        <v>0.65697198899999998</v>
      </c>
      <c r="G98">
        <v>19.014111</v>
      </c>
      <c r="H98">
        <v>0.342794922</v>
      </c>
      <c r="I98">
        <v>1571.3340000000001</v>
      </c>
      <c r="J98">
        <v>3.5299872589999999</v>
      </c>
      <c r="K98">
        <v>2.3191027499999999</v>
      </c>
      <c r="L98">
        <v>1.2100617060000001</v>
      </c>
      <c r="M98">
        <v>3.8908333329999998</v>
      </c>
      <c r="N98">
        <v>0.25</v>
      </c>
      <c r="O98">
        <v>9.5833333000000007E-2</v>
      </c>
      <c r="P98" t="s">
        <v>167</v>
      </c>
      <c r="Q98">
        <v>12.335544049999999</v>
      </c>
      <c r="R98">
        <v>3881</v>
      </c>
    </row>
    <row r="99" spans="1:18">
      <c r="A99">
        <v>98</v>
      </c>
      <c r="B99" t="s">
        <v>122</v>
      </c>
      <c r="C99">
        <v>2010</v>
      </c>
      <c r="D99">
        <v>57.87424</v>
      </c>
      <c r="E99">
        <v>38.485610000000001</v>
      </c>
      <c r="F99">
        <v>0.66498687499999998</v>
      </c>
      <c r="G99">
        <v>19.375710000000002</v>
      </c>
      <c r="H99">
        <v>0.33478988199999998</v>
      </c>
      <c r="I99">
        <v>1666.047</v>
      </c>
      <c r="J99">
        <v>3.4737459390000001</v>
      </c>
      <c r="K99">
        <v>2.3099954559999998</v>
      </c>
      <c r="L99">
        <v>1.162974994</v>
      </c>
      <c r="M99">
        <v>3.6575000000000002</v>
      </c>
      <c r="N99">
        <v>1</v>
      </c>
      <c r="O99">
        <v>0.2</v>
      </c>
      <c r="P99" t="s">
        <v>167</v>
      </c>
      <c r="Q99">
        <v>11.760444870000001</v>
      </c>
      <c r="R99">
        <v>3971</v>
      </c>
    </row>
    <row r="100" spans="1:18">
      <c r="A100">
        <v>99</v>
      </c>
      <c r="B100" t="s">
        <v>122</v>
      </c>
      <c r="C100">
        <v>2011</v>
      </c>
      <c r="D100">
        <v>61.028761000000003</v>
      </c>
      <c r="E100">
        <v>42.168134000000002</v>
      </c>
      <c r="F100">
        <v>0.69095510599999999</v>
      </c>
      <c r="G100">
        <v>18.84769</v>
      </c>
      <c r="H100">
        <v>0.30883291200000001</v>
      </c>
      <c r="I100">
        <v>1774.0630000000001</v>
      </c>
      <c r="J100">
        <v>3.4400560179999999</v>
      </c>
      <c r="K100">
        <v>2.3769242689999999</v>
      </c>
      <c r="L100">
        <v>1.0624025189999999</v>
      </c>
      <c r="M100">
        <v>3.2141666670000002</v>
      </c>
      <c r="N100">
        <v>1</v>
      </c>
      <c r="O100">
        <v>0.47499999999999998</v>
      </c>
      <c r="P100" t="s">
        <v>167</v>
      </c>
      <c r="Q100">
        <v>11.83153834</v>
      </c>
      <c r="R100">
        <v>4143</v>
      </c>
    </row>
    <row r="101" spans="1:18">
      <c r="A101">
        <v>100</v>
      </c>
      <c r="B101" t="s">
        <v>122</v>
      </c>
      <c r="C101">
        <v>2012</v>
      </c>
      <c r="D101">
        <v>63.7</v>
      </c>
      <c r="E101">
        <v>43.78</v>
      </c>
      <c r="F101">
        <v>0.68728414400000004</v>
      </c>
      <c r="G101">
        <v>19.89</v>
      </c>
      <c r="H101">
        <v>0.31224489799999999</v>
      </c>
      <c r="I101">
        <v>1827.202</v>
      </c>
      <c r="J101">
        <v>3.4862045899999998</v>
      </c>
      <c r="K101">
        <v>2.3960131389999999</v>
      </c>
      <c r="L101">
        <v>1.0885495970000001</v>
      </c>
      <c r="M101">
        <v>2.3316666669999999</v>
      </c>
      <c r="N101">
        <v>1</v>
      </c>
      <c r="O101">
        <v>0.48333333299999998</v>
      </c>
      <c r="P101" t="s">
        <v>167</v>
      </c>
      <c r="Q101">
        <v>11.664427359999999</v>
      </c>
      <c r="R101">
        <v>4357</v>
      </c>
    </row>
    <row r="102" spans="1:18">
      <c r="A102">
        <v>101</v>
      </c>
      <c r="B102" t="s">
        <v>122</v>
      </c>
      <c r="C102">
        <v>2013</v>
      </c>
      <c r="D102">
        <v>66.62</v>
      </c>
      <c r="E102">
        <v>46.64</v>
      </c>
      <c r="F102">
        <v>0.70009006299999998</v>
      </c>
      <c r="G102">
        <v>19.95</v>
      </c>
      <c r="H102">
        <v>0.29945962199999998</v>
      </c>
      <c r="I102">
        <v>1902.2470000000001</v>
      </c>
      <c r="J102">
        <v>3.5021740079999999</v>
      </c>
      <c r="K102">
        <v>2.451837222</v>
      </c>
      <c r="L102">
        <v>1.0487597040000001</v>
      </c>
      <c r="M102">
        <v>2.7183333329999999</v>
      </c>
      <c r="N102">
        <v>1</v>
      </c>
      <c r="O102">
        <v>0.55000000000000004</v>
      </c>
      <c r="P102" t="s">
        <v>167</v>
      </c>
      <c r="Q102">
        <v>11.6235046</v>
      </c>
      <c r="R102">
        <v>4519</v>
      </c>
    </row>
    <row r="103" spans="1:18">
      <c r="A103">
        <v>102</v>
      </c>
      <c r="B103" t="s">
        <v>122</v>
      </c>
      <c r="C103">
        <v>2014</v>
      </c>
      <c r="D103">
        <v>70.02</v>
      </c>
      <c r="E103">
        <v>49.37</v>
      </c>
      <c r="F103">
        <v>0.70508426199999996</v>
      </c>
      <c r="G103">
        <v>20.63</v>
      </c>
      <c r="H103">
        <v>0.294630106</v>
      </c>
      <c r="I103">
        <v>1994.8920000000001</v>
      </c>
      <c r="J103">
        <v>3.5099644489999999</v>
      </c>
      <c r="K103">
        <v>2.4748206920000002</v>
      </c>
      <c r="L103">
        <v>1.0341411970000001</v>
      </c>
      <c r="M103">
        <v>2.5983333329999998</v>
      </c>
      <c r="N103">
        <v>1</v>
      </c>
      <c r="O103">
        <v>0.55000000000000004</v>
      </c>
      <c r="P103" t="s">
        <v>167</v>
      </c>
      <c r="Q103">
        <v>11.80837908</v>
      </c>
      <c r="R103">
        <v>4899</v>
      </c>
    </row>
    <row r="104" spans="1:18">
      <c r="A104">
        <v>103</v>
      </c>
      <c r="B104" t="s">
        <v>122</v>
      </c>
      <c r="C104">
        <v>2015</v>
      </c>
      <c r="D104">
        <v>75.5</v>
      </c>
      <c r="E104">
        <v>53.84</v>
      </c>
      <c r="F104">
        <v>0.71311258300000002</v>
      </c>
      <c r="G104">
        <v>21.64</v>
      </c>
      <c r="H104">
        <v>0.28662251700000002</v>
      </c>
      <c r="I104">
        <v>1990.4390000000001</v>
      </c>
      <c r="J104">
        <v>3.7931330729999999</v>
      </c>
      <c r="K104">
        <v>2.704930922</v>
      </c>
      <c r="L104">
        <v>1.087197347</v>
      </c>
      <c r="M104">
        <v>2.0233333330000001</v>
      </c>
      <c r="N104">
        <v>0.5</v>
      </c>
      <c r="O104">
        <v>7.4999999999999997E-2</v>
      </c>
      <c r="P104" t="s">
        <v>167</v>
      </c>
      <c r="Q104">
        <v>12.38981091</v>
      </c>
      <c r="R104">
        <v>5169</v>
      </c>
    </row>
    <row r="105" spans="1:18">
      <c r="A105">
        <v>104</v>
      </c>
      <c r="B105" t="s">
        <v>122</v>
      </c>
      <c r="C105">
        <v>2016</v>
      </c>
      <c r="D105">
        <v>80.48</v>
      </c>
      <c r="E105">
        <v>58.03</v>
      </c>
      <c r="F105">
        <v>0.72104870799999998</v>
      </c>
      <c r="G105">
        <v>22.45</v>
      </c>
      <c r="H105">
        <v>0.27895129200000002</v>
      </c>
      <c r="I105">
        <v>2028.223</v>
      </c>
      <c r="J105">
        <v>3.968005491</v>
      </c>
      <c r="K105">
        <v>2.8611252309999999</v>
      </c>
      <c r="L105">
        <v>1.106880259</v>
      </c>
      <c r="M105">
        <v>1.8041666670000001</v>
      </c>
      <c r="N105">
        <v>0.5</v>
      </c>
      <c r="O105">
        <v>0.1</v>
      </c>
      <c r="P105" t="s">
        <v>167</v>
      </c>
      <c r="Q105">
        <v>12.49656263</v>
      </c>
      <c r="R105">
        <v>5428</v>
      </c>
    </row>
    <row r="106" spans="1:18">
      <c r="A106">
        <v>105</v>
      </c>
      <c r="B106" t="s">
        <v>122</v>
      </c>
      <c r="C106">
        <v>2017</v>
      </c>
      <c r="D106">
        <v>85.86</v>
      </c>
      <c r="E106">
        <v>62.69</v>
      </c>
      <c r="F106">
        <v>0.73014209200000002</v>
      </c>
      <c r="G106">
        <v>23.16</v>
      </c>
      <c r="H106">
        <v>0.26974144</v>
      </c>
      <c r="I106">
        <v>2141.5079999999998</v>
      </c>
      <c r="J106">
        <v>4.0093242709999997</v>
      </c>
      <c r="K106">
        <v>2.9273764099999999</v>
      </c>
      <c r="L106">
        <v>1.0814809000000001</v>
      </c>
      <c r="M106">
        <v>2.1333333329999999</v>
      </c>
      <c r="N106">
        <v>1</v>
      </c>
      <c r="O106">
        <v>0.1</v>
      </c>
      <c r="P106" t="s">
        <v>167</v>
      </c>
      <c r="Q106">
        <v>12.715431779999999</v>
      </c>
      <c r="R106">
        <v>5784</v>
      </c>
    </row>
    <row r="107" spans="1:18">
      <c r="A107">
        <v>106</v>
      </c>
      <c r="B107" t="s">
        <v>119</v>
      </c>
      <c r="C107">
        <v>2005</v>
      </c>
      <c r="D107">
        <v>39.677543999999997</v>
      </c>
      <c r="E107">
        <v>35.164785999999999</v>
      </c>
      <c r="F107">
        <v>0.88626417999999996</v>
      </c>
      <c r="G107">
        <v>4.5127579999999998</v>
      </c>
      <c r="H107">
        <v>0.11373582</v>
      </c>
      <c r="I107">
        <v>961.30100000000004</v>
      </c>
      <c r="J107">
        <v>4.1274838989999996</v>
      </c>
      <c r="K107">
        <v>3.6580411339999999</v>
      </c>
      <c r="L107">
        <v>0.46944276600000001</v>
      </c>
      <c r="M107">
        <v>5.3399731140000002</v>
      </c>
      <c r="N107">
        <v>5.5</v>
      </c>
      <c r="O107">
        <v>3.891666667</v>
      </c>
      <c r="P107" t="s">
        <v>166</v>
      </c>
      <c r="Q107">
        <v>24.836969069999999</v>
      </c>
      <c r="R107">
        <v>1207.5999999999999</v>
      </c>
    </row>
    <row r="108" spans="1:18">
      <c r="A108">
        <v>107</v>
      </c>
      <c r="B108" t="s">
        <v>119</v>
      </c>
      <c r="C108">
        <v>2006</v>
      </c>
      <c r="D108">
        <v>41.980486999999997</v>
      </c>
      <c r="E108">
        <v>37.323697000000003</v>
      </c>
      <c r="F108">
        <v>0.88907251099999995</v>
      </c>
      <c r="G108">
        <v>4.65679</v>
      </c>
      <c r="H108">
        <v>0.110927489</v>
      </c>
      <c r="I108">
        <v>1036.8910000000001</v>
      </c>
      <c r="J108">
        <v>4.0486885309999998</v>
      </c>
      <c r="K108">
        <v>3.5995776799999999</v>
      </c>
      <c r="L108">
        <v>0.449110852</v>
      </c>
      <c r="M108">
        <v>5.5878722439999997</v>
      </c>
      <c r="N108">
        <v>6.25</v>
      </c>
      <c r="O108">
        <v>4.0625</v>
      </c>
      <c r="P108" t="s">
        <v>166</v>
      </c>
      <c r="Q108">
        <v>24.5893841</v>
      </c>
      <c r="R108">
        <v>1338</v>
      </c>
    </row>
    <row r="109" spans="1:18">
      <c r="A109">
        <v>108</v>
      </c>
      <c r="B109" t="s">
        <v>119</v>
      </c>
      <c r="C109">
        <v>2007</v>
      </c>
      <c r="D109">
        <v>44.938850000000002</v>
      </c>
      <c r="E109">
        <v>40.177816999999997</v>
      </c>
      <c r="F109">
        <v>0.8940553</v>
      </c>
      <c r="G109">
        <v>4.7610330000000003</v>
      </c>
      <c r="H109">
        <v>0.1059447</v>
      </c>
      <c r="I109">
        <v>1130.4349999999999</v>
      </c>
      <c r="J109">
        <v>3.9753590430000001</v>
      </c>
      <c r="K109">
        <v>3.5541908200000001</v>
      </c>
      <c r="L109">
        <v>0.42116822300000001</v>
      </c>
      <c r="M109">
        <v>5.9945208369999996</v>
      </c>
      <c r="N109">
        <v>6.75</v>
      </c>
      <c r="O109">
        <v>4.5291666670000001</v>
      </c>
      <c r="P109" t="s">
        <v>166</v>
      </c>
      <c r="Q109">
        <v>24.093105699999999</v>
      </c>
      <c r="R109">
        <v>1505</v>
      </c>
    </row>
    <row r="110" spans="1:18">
      <c r="A110">
        <v>109</v>
      </c>
      <c r="B110" t="s">
        <v>119</v>
      </c>
      <c r="C110">
        <v>2008</v>
      </c>
      <c r="D110">
        <v>51.709457999999998</v>
      </c>
      <c r="E110">
        <v>46.637962000000002</v>
      </c>
      <c r="F110">
        <v>0.90192324199999996</v>
      </c>
      <c r="G110">
        <v>5.0714959999999998</v>
      </c>
      <c r="H110">
        <v>9.8076758E-2</v>
      </c>
      <c r="I110">
        <v>1234.201</v>
      </c>
      <c r="J110">
        <v>4.1897112380000001</v>
      </c>
      <c r="K110">
        <v>3.7787979429999998</v>
      </c>
      <c r="L110">
        <v>0.41091329500000001</v>
      </c>
      <c r="M110">
        <v>5.8179439400000001</v>
      </c>
      <c r="N110">
        <v>4.25</v>
      </c>
      <c r="O110">
        <v>4.7249999999999996</v>
      </c>
      <c r="P110" t="s">
        <v>166</v>
      </c>
      <c r="Q110">
        <v>24.25531698</v>
      </c>
      <c r="R110">
        <v>1740.7</v>
      </c>
    </row>
    <row r="111" spans="1:18">
      <c r="A111">
        <v>110</v>
      </c>
      <c r="B111" t="s">
        <v>119</v>
      </c>
      <c r="C111">
        <v>2009</v>
      </c>
      <c r="D111">
        <v>51.615375999999998</v>
      </c>
      <c r="E111">
        <v>46.933149</v>
      </c>
      <c r="F111">
        <v>0.90928619799999999</v>
      </c>
      <c r="G111">
        <v>4.6822270000000001</v>
      </c>
      <c r="H111">
        <v>9.0713801999999996E-2</v>
      </c>
      <c r="I111">
        <v>1262.3910000000001</v>
      </c>
      <c r="J111">
        <v>4.0886996179999997</v>
      </c>
      <c r="K111">
        <v>3.7177981309999999</v>
      </c>
      <c r="L111">
        <v>0.370901488</v>
      </c>
      <c r="M111">
        <v>5.0395118419999996</v>
      </c>
      <c r="N111">
        <v>3.75</v>
      </c>
      <c r="O111">
        <v>3.079166667</v>
      </c>
      <c r="P111" t="s">
        <v>166</v>
      </c>
      <c r="Q111">
        <v>22.043653710000001</v>
      </c>
      <c r="R111">
        <v>1985.3</v>
      </c>
    </row>
    <row r="112" spans="1:18">
      <c r="A112">
        <v>111</v>
      </c>
      <c r="B112" t="s">
        <v>119</v>
      </c>
      <c r="C112">
        <v>2010</v>
      </c>
      <c r="D112">
        <v>53.0989</v>
      </c>
      <c r="E112">
        <v>48.212654999999998</v>
      </c>
      <c r="F112">
        <v>0.90797841400000001</v>
      </c>
      <c r="G112">
        <v>4.8862300000000003</v>
      </c>
      <c r="H112">
        <v>9.2021303999999998E-2</v>
      </c>
      <c r="I112">
        <v>1361.3030000000001</v>
      </c>
      <c r="J112">
        <v>3.9005937689999999</v>
      </c>
      <c r="K112">
        <v>3.5416549439999998</v>
      </c>
      <c r="L112">
        <v>0.35893772400000001</v>
      </c>
      <c r="M112">
        <v>5.3660416670000002</v>
      </c>
      <c r="N112">
        <v>4.75</v>
      </c>
      <c r="O112">
        <v>4.2125000000000004</v>
      </c>
      <c r="P112" t="s">
        <v>166</v>
      </c>
      <c r="Q112">
        <v>20.526955269999998</v>
      </c>
      <c r="R112">
        <v>2259.4</v>
      </c>
    </row>
    <row r="113" spans="1:18">
      <c r="A113">
        <v>112</v>
      </c>
      <c r="B113" t="s">
        <v>119</v>
      </c>
      <c r="C113">
        <v>2011</v>
      </c>
      <c r="D113">
        <v>55.869500000000002</v>
      </c>
      <c r="E113">
        <v>50.727992999999998</v>
      </c>
      <c r="F113">
        <v>0.90797291899999999</v>
      </c>
      <c r="G113">
        <v>5.1415170000000003</v>
      </c>
      <c r="H113">
        <v>9.202726E-2</v>
      </c>
      <c r="I113">
        <v>1466.7439999999999</v>
      </c>
      <c r="J113">
        <v>3.8090832479999999</v>
      </c>
      <c r="K113">
        <v>3.4585444359999999</v>
      </c>
      <c r="L113">
        <v>0.35053949400000001</v>
      </c>
      <c r="M113">
        <v>4.8795833330000002</v>
      </c>
      <c r="N113">
        <v>4.25</v>
      </c>
      <c r="O113">
        <v>4.3375000000000004</v>
      </c>
      <c r="P113" t="s">
        <v>166</v>
      </c>
      <c r="Q113">
        <v>20.350312219999999</v>
      </c>
      <c r="R113">
        <v>2606.6999999999998</v>
      </c>
    </row>
    <row r="114" spans="1:18">
      <c r="A114">
        <v>113</v>
      </c>
      <c r="B114" t="s">
        <v>119</v>
      </c>
      <c r="C114">
        <v>2012</v>
      </c>
      <c r="D114">
        <v>58.05</v>
      </c>
      <c r="E114">
        <v>53.58</v>
      </c>
      <c r="F114">
        <v>0.92299741599999996</v>
      </c>
      <c r="G114">
        <v>5.39</v>
      </c>
      <c r="H114">
        <v>9.2850990999999994E-2</v>
      </c>
      <c r="I114">
        <v>1514.8720000000001</v>
      </c>
      <c r="J114">
        <v>3.8320069289999998</v>
      </c>
      <c r="K114">
        <v>3.5369324930000001</v>
      </c>
      <c r="L114">
        <v>0.35580563900000001</v>
      </c>
      <c r="M114">
        <v>3.3791666669999998</v>
      </c>
      <c r="N114">
        <v>3</v>
      </c>
      <c r="O114">
        <v>3.9166666669999999</v>
      </c>
      <c r="P114" t="s">
        <v>166</v>
      </c>
      <c r="Q114">
        <v>21.117096979999999</v>
      </c>
      <c r="R114">
        <v>2998</v>
      </c>
    </row>
    <row r="115" spans="1:18">
      <c r="A115">
        <v>114</v>
      </c>
      <c r="B115" t="s">
        <v>119</v>
      </c>
      <c r="C115">
        <v>2013</v>
      </c>
      <c r="D115">
        <v>62.06</v>
      </c>
      <c r="E115">
        <v>57.52</v>
      </c>
      <c r="F115">
        <v>0.92684498900000001</v>
      </c>
      <c r="G115">
        <v>5.51</v>
      </c>
      <c r="H115">
        <v>8.8785047000000006E-2</v>
      </c>
      <c r="I115">
        <v>1567.847</v>
      </c>
      <c r="J115">
        <v>3.9582944000000002</v>
      </c>
      <c r="K115">
        <v>3.6687253279999998</v>
      </c>
      <c r="L115">
        <v>0.35143735300000001</v>
      </c>
      <c r="M115">
        <v>3.6966666670000001</v>
      </c>
      <c r="N115">
        <v>2.5</v>
      </c>
      <c r="O115">
        <v>3.25</v>
      </c>
      <c r="P115" t="s">
        <v>166</v>
      </c>
      <c r="Q115">
        <v>21.958111240000001</v>
      </c>
      <c r="R115">
        <v>3384</v>
      </c>
    </row>
    <row r="116" spans="1:18">
      <c r="A116">
        <v>115</v>
      </c>
      <c r="B116" t="s">
        <v>119</v>
      </c>
      <c r="C116">
        <v>2014</v>
      </c>
      <c r="D116">
        <v>65.75</v>
      </c>
      <c r="E116">
        <v>61.36</v>
      </c>
      <c r="F116">
        <v>0.93323193900000001</v>
      </c>
      <c r="G116">
        <v>5.48</v>
      </c>
      <c r="H116">
        <v>8.3346007999999999E-2</v>
      </c>
      <c r="I116">
        <v>1614.5930000000001</v>
      </c>
      <c r="J116">
        <v>4.0722336840000004</v>
      </c>
      <c r="K116">
        <v>3.800338537</v>
      </c>
      <c r="L116">
        <v>0.33940441999999998</v>
      </c>
      <c r="M116">
        <v>3.6554166669999999</v>
      </c>
      <c r="N116">
        <v>2.5</v>
      </c>
      <c r="O116">
        <v>2.9041666670000001</v>
      </c>
      <c r="P116" t="s">
        <v>166</v>
      </c>
      <c r="Q116">
        <v>21.908878779999998</v>
      </c>
      <c r="R116">
        <v>3791</v>
      </c>
    </row>
    <row r="117" spans="1:18">
      <c r="A117">
        <v>116</v>
      </c>
      <c r="B117" t="s">
        <v>119</v>
      </c>
      <c r="C117">
        <v>2015</v>
      </c>
      <c r="D117">
        <v>71.92</v>
      </c>
      <c r="E117">
        <v>66.37</v>
      </c>
      <c r="F117">
        <v>0.92283092300000003</v>
      </c>
      <c r="G117">
        <v>5.56</v>
      </c>
      <c r="H117">
        <v>7.7308119999999994E-2</v>
      </c>
      <c r="I117">
        <v>1641.117</v>
      </c>
      <c r="J117">
        <v>4.3823810249999999</v>
      </c>
      <c r="K117">
        <v>4.0441967270000001</v>
      </c>
      <c r="L117">
        <v>0.33879363899999998</v>
      </c>
      <c r="M117">
        <v>2.7102083330000002</v>
      </c>
      <c r="N117">
        <v>2</v>
      </c>
      <c r="O117">
        <v>2.3041666670000001</v>
      </c>
      <c r="P117" t="s">
        <v>166</v>
      </c>
      <c r="Q117">
        <v>21.865491899999999</v>
      </c>
      <c r="R117">
        <v>4260</v>
      </c>
    </row>
    <row r="118" spans="1:18">
      <c r="A118">
        <v>117</v>
      </c>
      <c r="B118" t="s">
        <v>119</v>
      </c>
      <c r="C118">
        <v>2016</v>
      </c>
      <c r="D118">
        <v>75.84</v>
      </c>
      <c r="E118">
        <v>69.989999999999995</v>
      </c>
      <c r="F118">
        <v>0.92286392399999995</v>
      </c>
      <c r="G118">
        <v>5.86</v>
      </c>
      <c r="H118">
        <v>7.7267931999999998E-2</v>
      </c>
      <c r="I118">
        <v>1704.22</v>
      </c>
      <c r="J118">
        <v>4.4501296779999997</v>
      </c>
      <c r="K118">
        <v>4.1068641369999996</v>
      </c>
      <c r="L118">
        <v>0.34385231999999999</v>
      </c>
      <c r="M118">
        <v>2.333541667</v>
      </c>
      <c r="N118">
        <v>1.5</v>
      </c>
      <c r="O118">
        <v>2.141666667</v>
      </c>
      <c r="P118" t="s">
        <v>166</v>
      </c>
      <c r="Q118">
        <v>22.23447264</v>
      </c>
      <c r="R118">
        <v>4848</v>
      </c>
    </row>
    <row r="119" spans="1:18">
      <c r="A119">
        <v>118</v>
      </c>
      <c r="B119" t="s">
        <v>119</v>
      </c>
      <c r="C119">
        <v>2017</v>
      </c>
      <c r="D119">
        <v>78.19</v>
      </c>
      <c r="E119">
        <v>72.099999999999994</v>
      </c>
      <c r="F119">
        <v>0.92211280200000001</v>
      </c>
      <c r="G119">
        <v>6.09</v>
      </c>
      <c r="H119">
        <v>7.7887198000000005E-2</v>
      </c>
      <c r="I119">
        <v>1808.5820000000001</v>
      </c>
      <c r="J119">
        <v>4.3232764670000003</v>
      </c>
      <c r="K119">
        <v>3.9865485779999998</v>
      </c>
      <c r="L119">
        <v>0.33672788999999997</v>
      </c>
      <c r="M119">
        <v>2.639166667</v>
      </c>
      <c r="N119">
        <v>1.5</v>
      </c>
      <c r="O119">
        <v>2.0083333329999999</v>
      </c>
      <c r="P119" t="s">
        <v>166</v>
      </c>
      <c r="Q119">
        <v>22.03175615</v>
      </c>
      <c r="R119">
        <v>5597</v>
      </c>
    </row>
    <row r="120" spans="1:18">
      <c r="A120">
        <v>119</v>
      </c>
      <c r="B120" t="s">
        <v>119</v>
      </c>
      <c r="C120">
        <v>2018</v>
      </c>
      <c r="D120">
        <v>81.14</v>
      </c>
      <c r="E120">
        <v>75.08</v>
      </c>
      <c r="F120">
        <v>0.92531427200000005</v>
      </c>
      <c r="G120">
        <v>6.06</v>
      </c>
      <c r="H120">
        <v>7.4685728000000007E-2</v>
      </c>
      <c r="I120">
        <v>1898.1</v>
      </c>
      <c r="J120">
        <v>4.274801117</v>
      </c>
      <c r="K120">
        <v>3.955534482</v>
      </c>
      <c r="L120">
        <v>0.31926663500000002</v>
      </c>
      <c r="M120">
        <v>2.684166667</v>
      </c>
      <c r="N120">
        <v>1.5</v>
      </c>
      <c r="O120">
        <v>1.9791666670000001</v>
      </c>
      <c r="P120" t="s">
        <v>166</v>
      </c>
      <c r="Q120">
        <v>23.09820096</v>
      </c>
      <c r="R120">
        <v>6555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F2EC-A6EB-5944-B269-672521EB54BF}">
  <sheetPr>
    <tabColor rgb="FF0070C0"/>
  </sheetPr>
  <dimension ref="A1:K49"/>
  <sheetViews>
    <sheetView workbookViewId="0"/>
  </sheetViews>
  <sheetFormatPr baseColWidth="10" defaultRowHeight="16"/>
  <cols>
    <col min="1" max="1" width="52.6640625" bestFit="1" customWidth="1"/>
  </cols>
  <sheetData>
    <row r="1" spans="1:11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>
      <c r="A2" s="19" t="s">
        <v>48</v>
      </c>
      <c r="B2" s="19"/>
      <c r="C2" s="19"/>
      <c r="D2" s="18"/>
      <c r="E2" s="18"/>
      <c r="F2" s="18"/>
      <c r="G2" s="18"/>
      <c r="H2" s="18"/>
      <c r="I2" s="18"/>
      <c r="J2" s="18"/>
      <c r="K2" s="18"/>
    </row>
    <row r="3" spans="1:11">
      <c r="A3" s="20" t="s">
        <v>49</v>
      </c>
      <c r="B3" s="20"/>
      <c r="C3" s="20"/>
      <c r="D3" s="21"/>
      <c r="E3" s="21"/>
      <c r="F3" s="21"/>
      <c r="G3" s="21"/>
      <c r="H3" s="21"/>
      <c r="I3" s="21"/>
      <c r="J3" s="21"/>
      <c r="K3" s="21"/>
    </row>
    <row r="4" spans="1:11">
      <c r="A4" s="364"/>
      <c r="B4" s="364" t="s">
        <v>50</v>
      </c>
      <c r="C4" s="364"/>
      <c r="D4" s="364"/>
      <c r="E4" s="364"/>
      <c r="F4" s="22"/>
      <c r="G4" s="23"/>
      <c r="H4" s="364" t="s">
        <v>51</v>
      </c>
      <c r="I4" s="364"/>
      <c r="J4" s="364"/>
      <c r="K4" s="364"/>
    </row>
    <row r="5" spans="1:11">
      <c r="A5" s="365"/>
      <c r="B5" s="24">
        <v>2015</v>
      </c>
      <c r="C5" s="24">
        <v>2016</v>
      </c>
      <c r="D5" s="24">
        <v>2017</v>
      </c>
      <c r="E5" s="24">
        <v>2018</v>
      </c>
      <c r="F5" s="24">
        <v>2019</v>
      </c>
      <c r="G5" s="25">
        <v>2015</v>
      </c>
      <c r="H5" s="24">
        <v>2016</v>
      </c>
      <c r="I5" s="24">
        <v>2017</v>
      </c>
      <c r="J5" s="24">
        <v>2018</v>
      </c>
      <c r="K5" s="24">
        <v>2019</v>
      </c>
    </row>
    <row r="6" spans="1:11">
      <c r="A6" s="26"/>
      <c r="B6" s="27"/>
      <c r="C6" s="27"/>
      <c r="D6" s="27"/>
      <c r="E6" s="27"/>
      <c r="F6" s="27"/>
      <c r="G6" s="28"/>
      <c r="H6" s="27"/>
      <c r="I6" s="27"/>
      <c r="J6" s="27"/>
      <c r="K6" s="27"/>
    </row>
    <row r="7" spans="1:11">
      <c r="A7" s="29" t="s">
        <v>52</v>
      </c>
      <c r="B7" s="30">
        <v>51.396595001220703</v>
      </c>
      <c r="C7" s="30">
        <v>45.892116546630859</v>
      </c>
      <c r="D7" s="30">
        <v>41.032054901123047</v>
      </c>
      <c r="E7" s="31">
        <v>43.288417816162109</v>
      </c>
      <c r="F7" s="31">
        <v>38.666702270507812</v>
      </c>
      <c r="G7" s="32">
        <v>3599.81103515625</v>
      </c>
      <c r="H7" s="33">
        <v>3915.683349609375</v>
      </c>
      <c r="I7" s="33">
        <v>3419.490966796875</v>
      </c>
      <c r="J7" s="33">
        <v>3998.82861328125</v>
      </c>
      <c r="K7" s="31">
        <v>4236.52978515625</v>
      </c>
    </row>
    <row r="8" spans="1:11">
      <c r="A8" s="34" t="s">
        <v>53</v>
      </c>
      <c r="B8" s="30">
        <v>20.384500503540039</v>
      </c>
      <c r="C8" s="30">
        <v>17.57328987121582</v>
      </c>
      <c r="D8" s="30">
        <v>15.075983047485352</v>
      </c>
      <c r="E8" s="31">
        <v>13.697938919067383</v>
      </c>
      <c r="F8" s="31">
        <v>11.883594512939453</v>
      </c>
      <c r="G8" s="32">
        <v>1107.56591796875</v>
      </c>
      <c r="H8" s="33">
        <v>1168.40087890625</v>
      </c>
      <c r="I8" s="33">
        <v>928.11920166015625</v>
      </c>
      <c r="J8" s="33">
        <v>928.6962890625</v>
      </c>
      <c r="K8" s="31">
        <v>962.72698974609375</v>
      </c>
    </row>
    <row r="9" spans="1:11">
      <c r="A9" s="35" t="s">
        <v>54</v>
      </c>
      <c r="B9" s="36">
        <v>17.101106643676758</v>
      </c>
      <c r="C9" s="36">
        <v>14.142501831054688</v>
      </c>
      <c r="D9" s="36">
        <v>12.414820671081543</v>
      </c>
      <c r="E9" s="37">
        <v>11.192872047424316</v>
      </c>
      <c r="F9" s="37">
        <v>9.9773578643798828</v>
      </c>
      <c r="G9" s="38">
        <v>380.770751953125</v>
      </c>
      <c r="H9" s="39">
        <v>304.185302734375</v>
      </c>
      <c r="I9" s="39">
        <v>290.27603149414062</v>
      </c>
      <c r="J9" s="39">
        <v>236.93386840820312</v>
      </c>
      <c r="K9" s="37">
        <v>266.07351684570312</v>
      </c>
    </row>
    <row r="10" spans="1:11">
      <c r="A10" s="35" t="s">
        <v>55</v>
      </c>
      <c r="B10" s="36">
        <v>3.0694842338562012</v>
      </c>
      <c r="C10" s="36">
        <v>3.3445370197296143</v>
      </c>
      <c r="D10" s="36">
        <v>2.5442578792572021</v>
      </c>
      <c r="E10" s="37">
        <v>2.3645243644714355</v>
      </c>
      <c r="F10" s="37">
        <v>1.8240220546722412</v>
      </c>
      <c r="G10" s="38">
        <v>685.32122802734375</v>
      </c>
      <c r="H10" s="39">
        <v>832.22735595703125</v>
      </c>
      <c r="I10" s="39">
        <v>605.680419921875</v>
      </c>
      <c r="J10" s="39">
        <v>629.04833984375</v>
      </c>
      <c r="K10" s="37">
        <v>685.76104736328125</v>
      </c>
    </row>
    <row r="11" spans="1:11">
      <c r="A11" s="35" t="s">
        <v>56</v>
      </c>
      <c r="B11" s="36">
        <v>0.21390923857688904</v>
      </c>
      <c r="C11" s="36">
        <v>8.6251683533191681E-2</v>
      </c>
      <c r="D11" s="36">
        <v>0.11690417677164078</v>
      </c>
      <c r="E11" s="37">
        <v>0.14054244756698608</v>
      </c>
      <c r="F11" s="37">
        <v>8.2214474678039551E-2</v>
      </c>
      <c r="G11" s="38">
        <v>41.473926544189453</v>
      </c>
      <c r="H11" s="39">
        <v>31.988193511962891</v>
      </c>
      <c r="I11" s="39">
        <v>32.1627197265625</v>
      </c>
      <c r="J11" s="39">
        <v>62.714061737060547</v>
      </c>
      <c r="K11" s="37">
        <v>10.892402648925781</v>
      </c>
    </row>
    <row r="12" spans="1:11">
      <c r="A12" s="34" t="s">
        <v>57</v>
      </c>
      <c r="B12" s="30">
        <v>25.721086502075195</v>
      </c>
      <c r="C12" s="30">
        <v>21.966337203979492</v>
      </c>
      <c r="D12" s="30">
        <v>20.388959884643555</v>
      </c>
      <c r="E12" s="31">
        <v>23.239377975463867</v>
      </c>
      <c r="F12" s="31">
        <v>21.694089889526367</v>
      </c>
      <c r="G12" s="32">
        <v>1308.214111328125</v>
      </c>
      <c r="H12" s="33">
        <v>1057.576904296875</v>
      </c>
      <c r="I12" s="33">
        <v>1062.46337890625</v>
      </c>
      <c r="J12" s="33">
        <v>1245.2520751953125</v>
      </c>
      <c r="K12" s="31">
        <v>1303.270263671875</v>
      </c>
    </row>
    <row r="13" spans="1:11">
      <c r="A13" s="35" t="s">
        <v>58</v>
      </c>
      <c r="B13" s="36">
        <v>15.15847110748291</v>
      </c>
      <c r="C13" s="36">
        <v>12.430848121643066</v>
      </c>
      <c r="D13" s="36">
        <v>10.870357513427734</v>
      </c>
      <c r="E13" s="37">
        <v>12.150660514831543</v>
      </c>
      <c r="F13" s="37">
        <v>11.797055244445801</v>
      </c>
      <c r="G13" s="38">
        <v>685.59344482421875</v>
      </c>
      <c r="H13" s="39">
        <v>549.21826171875</v>
      </c>
      <c r="I13" s="39">
        <v>511.31576538085938</v>
      </c>
      <c r="J13" s="39">
        <v>639.65240478515625</v>
      </c>
      <c r="K13" s="37">
        <v>665.135986328125</v>
      </c>
    </row>
    <row r="14" spans="1:11">
      <c r="A14" s="35" t="s">
        <v>59</v>
      </c>
      <c r="B14" s="36">
        <v>9.3871803283691406</v>
      </c>
      <c r="C14" s="36">
        <v>8.3420858383178711</v>
      </c>
      <c r="D14" s="36">
        <v>8.7662487030029297</v>
      </c>
      <c r="E14" s="37">
        <v>10.015420913696289</v>
      </c>
      <c r="F14" s="37">
        <v>9.2309904098510742</v>
      </c>
      <c r="G14" s="38">
        <v>582.62066650390625</v>
      </c>
      <c r="H14" s="39">
        <v>473.40972900390625</v>
      </c>
      <c r="I14" s="39">
        <v>532.49407958984375</v>
      </c>
      <c r="J14" s="39">
        <v>554.4129638671875</v>
      </c>
      <c r="K14" s="37">
        <v>611.001220703125</v>
      </c>
    </row>
    <row r="15" spans="1:11">
      <c r="A15" s="35" t="s">
        <v>60</v>
      </c>
      <c r="B15" s="36">
        <v>1.1754348278045654</v>
      </c>
      <c r="C15" s="36">
        <v>1.1934032440185547</v>
      </c>
      <c r="D15" s="36">
        <v>0.75235378742218018</v>
      </c>
      <c r="E15" s="37">
        <v>1.0732969045639038</v>
      </c>
      <c r="F15" s="37">
        <v>0.66604465246200562</v>
      </c>
      <c r="G15" s="38">
        <v>39.999916076660156</v>
      </c>
      <c r="H15" s="39">
        <v>34.948928833007812</v>
      </c>
      <c r="I15" s="39">
        <v>18.653547286987305</v>
      </c>
      <c r="J15" s="39">
        <v>51.186660766601562</v>
      </c>
      <c r="K15" s="37">
        <v>27.133058547973633</v>
      </c>
    </row>
    <row r="16" spans="1:11">
      <c r="A16" s="34" t="s">
        <v>61</v>
      </c>
      <c r="B16" s="30">
        <v>4.1954107284545898</v>
      </c>
      <c r="C16" s="30">
        <v>4.3760495185852051</v>
      </c>
      <c r="D16" s="30">
        <v>3.8182070255279541</v>
      </c>
      <c r="E16" s="31">
        <v>4.7180237770080566</v>
      </c>
      <c r="F16" s="31">
        <v>4.0724029541015625</v>
      </c>
      <c r="G16" s="32">
        <v>1085.33544921875</v>
      </c>
      <c r="H16" s="33">
        <v>1303.4383544921875</v>
      </c>
      <c r="I16" s="33">
        <v>1055.287841796875</v>
      </c>
      <c r="J16" s="33">
        <v>1431.2413330078125</v>
      </c>
      <c r="K16" s="31">
        <v>1696.09326171875</v>
      </c>
    </row>
    <row r="17" spans="1:11">
      <c r="A17" s="35" t="s">
        <v>62</v>
      </c>
      <c r="B17" s="36">
        <v>1.7766832113265991</v>
      </c>
      <c r="C17" s="36">
        <v>2.0892486572265625</v>
      </c>
      <c r="D17" s="36">
        <v>2.1580274105072021</v>
      </c>
      <c r="E17" s="37">
        <v>2.4443178176879883</v>
      </c>
      <c r="F17" s="37">
        <v>2.3921709060668945</v>
      </c>
      <c r="G17" s="38">
        <v>405.95962524414062</v>
      </c>
      <c r="H17" s="39">
        <v>632.53204345703125</v>
      </c>
      <c r="I17" s="39">
        <v>630.80792236328125</v>
      </c>
      <c r="J17" s="39">
        <v>636.85870361328125</v>
      </c>
      <c r="K17" s="37">
        <v>1003.0584716796875</v>
      </c>
    </row>
    <row r="18" spans="1:11">
      <c r="A18" s="35" t="s">
        <v>63</v>
      </c>
      <c r="B18" s="36">
        <v>2.4187276363372803</v>
      </c>
      <c r="C18" s="36">
        <v>2.2868006229400635</v>
      </c>
      <c r="D18" s="36">
        <v>1.6601797342300415</v>
      </c>
      <c r="E18" s="37">
        <v>2.2737059593200684</v>
      </c>
      <c r="F18" s="37">
        <v>1.680232048034668</v>
      </c>
      <c r="G18" s="38">
        <v>679.37579345703125</v>
      </c>
      <c r="H18" s="39">
        <v>670.9063720703125</v>
      </c>
      <c r="I18" s="39">
        <v>424.47988891601562</v>
      </c>
      <c r="J18" s="39">
        <v>794.38262939453125</v>
      </c>
      <c r="K18" s="37">
        <v>693.03472900390625</v>
      </c>
    </row>
    <row r="19" spans="1:11">
      <c r="A19" s="34" t="s">
        <v>64</v>
      </c>
      <c r="B19" s="30">
        <v>1.0955981016159058</v>
      </c>
      <c r="C19" s="30">
        <v>1.9764400720596313</v>
      </c>
      <c r="D19" s="30">
        <v>1.7489029169082642</v>
      </c>
      <c r="E19" s="31">
        <v>1.6330761909484863</v>
      </c>
      <c r="F19" s="31">
        <v>1.0166127681732178</v>
      </c>
      <c r="G19" s="32">
        <v>98.695610046386719</v>
      </c>
      <c r="H19" s="33">
        <v>386.26715087890625</v>
      </c>
      <c r="I19" s="40">
        <v>373.62051391601562</v>
      </c>
      <c r="J19" s="33">
        <v>393.63888549804688</v>
      </c>
      <c r="K19" s="31">
        <v>274.43951416015625</v>
      </c>
    </row>
    <row r="20" spans="1:11">
      <c r="A20" s="35" t="s">
        <v>65</v>
      </c>
      <c r="B20" s="36">
        <v>0.1573738306760788</v>
      </c>
      <c r="C20" s="36">
        <v>0.3162057101726532</v>
      </c>
      <c r="D20" s="36">
        <v>8.1432946026325226E-2</v>
      </c>
      <c r="E20" s="37">
        <v>7.5481459498405457E-2</v>
      </c>
      <c r="F20" s="37">
        <v>5.3655218333005905E-2</v>
      </c>
      <c r="G20" s="38">
        <v>21.197450637817383</v>
      </c>
      <c r="H20" s="39">
        <v>17.231063842773438</v>
      </c>
      <c r="I20" s="39">
        <v>2.1806020736694336</v>
      </c>
      <c r="J20" s="39">
        <v>2.8905022144317627</v>
      </c>
      <c r="K20" s="37">
        <v>3.8075668811798096</v>
      </c>
    </row>
    <row r="21" spans="1:11">
      <c r="A21" s="35" t="s">
        <v>66</v>
      </c>
      <c r="B21" s="36">
        <v>0.21306195855140686</v>
      </c>
      <c r="C21" s="36">
        <v>0.36565577983856201</v>
      </c>
      <c r="D21" s="36">
        <v>0.34064003825187683</v>
      </c>
      <c r="E21" s="37">
        <v>0.47769960761070251</v>
      </c>
      <c r="F21" s="37">
        <v>0.31046861410140991</v>
      </c>
      <c r="G21" s="38">
        <v>41.908065795898438</v>
      </c>
      <c r="H21" s="39">
        <v>167.29582214355469</v>
      </c>
      <c r="I21" s="39">
        <v>231.21043395996094</v>
      </c>
      <c r="J21" s="39">
        <v>275.44232177734375</v>
      </c>
      <c r="K21" s="37">
        <v>151.03556823730469</v>
      </c>
    </row>
    <row r="22" spans="1:11">
      <c r="A22" s="35" t="s">
        <v>67</v>
      </c>
      <c r="B22" s="36">
        <v>0.10635140538215637</v>
      </c>
      <c r="C22" s="36">
        <v>0.27820891141891479</v>
      </c>
      <c r="D22" s="36">
        <v>0.24040216207504272</v>
      </c>
      <c r="E22" s="37">
        <v>0.21112909913063049</v>
      </c>
      <c r="F22" s="37">
        <v>0.17449113726615906</v>
      </c>
      <c r="G22" s="38">
        <v>13.282528877258301</v>
      </c>
      <c r="H22" s="39">
        <v>37.631492614746094</v>
      </c>
      <c r="I22" s="39">
        <v>43.863124847412109</v>
      </c>
      <c r="J22" s="39">
        <v>42.03192138671875</v>
      </c>
      <c r="K22" s="37">
        <v>76.42059326171875</v>
      </c>
    </row>
    <row r="23" spans="1:11">
      <c r="A23" s="35" t="s">
        <v>68</v>
      </c>
      <c r="B23" s="36">
        <v>0.46852695941925049</v>
      </c>
      <c r="C23" s="36">
        <v>0.80604654550552368</v>
      </c>
      <c r="D23" s="36">
        <v>1.004804253578186</v>
      </c>
      <c r="E23" s="37">
        <v>0.81924784183502197</v>
      </c>
      <c r="F23" s="37">
        <v>0.47799783945083618</v>
      </c>
      <c r="G23" s="38">
        <v>11.446558952331543</v>
      </c>
      <c r="H23" s="39">
        <v>137.17417907714844</v>
      </c>
      <c r="I23" s="39">
        <v>89.840721130371094</v>
      </c>
      <c r="J23" s="39">
        <v>68.247459411621094</v>
      </c>
      <c r="K23" s="37">
        <v>43.175765991210938</v>
      </c>
    </row>
    <row r="24" spans="1:11">
      <c r="A24" s="41"/>
      <c r="B24" s="42"/>
      <c r="C24" s="42"/>
      <c r="D24" s="42"/>
      <c r="E24" s="43"/>
      <c r="F24" s="43"/>
      <c r="G24" s="42"/>
      <c r="H24" s="42"/>
      <c r="I24" s="42"/>
      <c r="J24" s="43"/>
      <c r="K24" s="43"/>
    </row>
    <row r="25" spans="1:11">
      <c r="A25" s="44" t="s">
        <v>69</v>
      </c>
      <c r="B25" s="45"/>
      <c r="C25" s="42"/>
      <c r="D25" s="42"/>
      <c r="E25" s="43"/>
      <c r="F25" s="43"/>
      <c r="G25" s="46"/>
      <c r="H25" s="42"/>
      <c r="I25" s="42"/>
      <c r="J25" s="47"/>
      <c r="K25" s="47"/>
    </row>
    <row r="26" spans="1:11">
      <c r="A26" s="35"/>
      <c r="B26" s="48"/>
      <c r="C26" s="48"/>
      <c r="D26" s="48"/>
      <c r="E26" s="37"/>
      <c r="F26" s="37"/>
      <c r="G26" s="49"/>
      <c r="H26" s="48"/>
      <c r="I26" s="48"/>
      <c r="J26" s="39"/>
      <c r="K26" s="39"/>
    </row>
    <row r="27" spans="1:11">
      <c r="A27" s="29" t="s">
        <v>52</v>
      </c>
      <c r="B27" s="50" t="s">
        <v>70</v>
      </c>
      <c r="C27" s="50" t="s">
        <v>70</v>
      </c>
      <c r="D27" s="50" t="s">
        <v>70</v>
      </c>
      <c r="E27" s="31" t="s">
        <v>70</v>
      </c>
      <c r="F27" s="33" t="s">
        <v>70</v>
      </c>
      <c r="G27" s="51" t="s">
        <v>70</v>
      </c>
      <c r="H27" s="50" t="s">
        <v>70</v>
      </c>
      <c r="I27" s="50" t="s">
        <v>70</v>
      </c>
      <c r="J27" s="33" t="s">
        <v>70</v>
      </c>
      <c r="K27" s="33" t="s">
        <v>70</v>
      </c>
    </row>
    <row r="28" spans="1:11">
      <c r="A28" s="34" t="s">
        <v>53</v>
      </c>
      <c r="B28" s="30">
        <v>39.661189913749695</v>
      </c>
      <c r="C28" s="30">
        <v>38.292613625526428</v>
      </c>
      <c r="D28" s="30">
        <v>36.741966009140015</v>
      </c>
      <c r="E28" s="31">
        <v>31.643426418304443</v>
      </c>
      <c r="F28" s="31">
        <v>30.733406543731689</v>
      </c>
      <c r="G28" s="52">
        <v>30.767333507537842</v>
      </c>
      <c r="H28" s="31">
        <v>29.839003086090088</v>
      </c>
      <c r="I28" s="31">
        <v>27.142027020454407</v>
      </c>
      <c r="J28" s="31">
        <v>23.224207758903503</v>
      </c>
      <c r="K28" s="31">
        <v>22.724422812461853</v>
      </c>
    </row>
    <row r="29" spans="1:11">
      <c r="A29" s="35" t="s">
        <v>54</v>
      </c>
      <c r="B29" s="36">
        <v>33.272841572761536</v>
      </c>
      <c r="C29" s="36">
        <v>30.81684410572052</v>
      </c>
      <c r="D29" s="36">
        <v>30.256396532058716</v>
      </c>
      <c r="E29" s="37">
        <v>25.856506824493408</v>
      </c>
      <c r="F29" s="37">
        <v>25.803488492965698</v>
      </c>
      <c r="G29" s="53">
        <v>10.577520728111267</v>
      </c>
      <c r="H29" s="37">
        <v>7.7683836221694946</v>
      </c>
      <c r="I29" s="37">
        <v>8.4888666868209839</v>
      </c>
      <c r="J29" s="37">
        <v>5.9250820428133011</v>
      </c>
      <c r="K29" s="37">
        <v>6.2804587185382843</v>
      </c>
    </row>
    <row r="30" spans="1:11">
      <c r="A30" s="35" t="s">
        <v>55</v>
      </c>
      <c r="B30" s="36">
        <v>5.9721548110246658</v>
      </c>
      <c r="C30" s="36">
        <v>7.2878241539001465</v>
      </c>
      <c r="D30" s="36">
        <v>6.2006596475839615</v>
      </c>
      <c r="E30" s="37">
        <v>5.462256446480751</v>
      </c>
      <c r="F30" s="37">
        <v>4.7172941267490387</v>
      </c>
      <c r="G30" s="53">
        <v>19.037699699401855</v>
      </c>
      <c r="H30" s="37">
        <v>21.253693103790283</v>
      </c>
      <c r="I30" s="37">
        <v>17.712591588497162</v>
      </c>
      <c r="J30" s="37">
        <v>15.730814635753632</v>
      </c>
      <c r="K30" s="37">
        <v>16.186857223510742</v>
      </c>
    </row>
    <row r="31" spans="1:11">
      <c r="A31" s="35" t="s">
        <v>56</v>
      </c>
      <c r="B31" s="36">
        <v>0.41619339026510715</v>
      </c>
      <c r="C31" s="36">
        <v>0.1879444345831871</v>
      </c>
      <c r="D31" s="36">
        <v>0.2849093871191144</v>
      </c>
      <c r="E31" s="37">
        <v>0.32466526608914137</v>
      </c>
      <c r="F31" s="37">
        <v>0.21262345835566521</v>
      </c>
      <c r="G31" s="53">
        <v>1.1521140113472939</v>
      </c>
      <c r="H31" s="37">
        <v>0.81692496314644814</v>
      </c>
      <c r="I31" s="37">
        <v>0.94057042151689529</v>
      </c>
      <c r="J31" s="37">
        <v>1.5683108940720558</v>
      </c>
      <c r="K31" s="37">
        <v>0.25710670743137598</v>
      </c>
    </row>
    <row r="32" spans="1:11">
      <c r="A32" s="34" t="s">
        <v>57</v>
      </c>
      <c r="B32" s="30">
        <v>50.044339895248413</v>
      </c>
      <c r="C32" s="30">
        <v>47.865164279937744</v>
      </c>
      <c r="D32" s="30">
        <v>49.690324068069458</v>
      </c>
      <c r="E32" s="31">
        <v>53.684979677200317</v>
      </c>
      <c r="F32" s="31">
        <v>56.10535740852356</v>
      </c>
      <c r="G32" s="52">
        <v>36.341187357902527</v>
      </c>
      <c r="H32" s="31">
        <v>27.008745074272156</v>
      </c>
      <c r="I32" s="31">
        <v>31.070807576179504</v>
      </c>
      <c r="J32" s="31">
        <v>31.140419840812683</v>
      </c>
      <c r="K32" s="31">
        <v>30.762681365013123</v>
      </c>
    </row>
    <row r="33" spans="1:11">
      <c r="A33" s="35" t="s">
        <v>58</v>
      </c>
      <c r="B33" s="36">
        <v>29.493141174316406</v>
      </c>
      <c r="C33" s="36">
        <v>27.087110280990601</v>
      </c>
      <c r="D33" s="36">
        <v>26.49235725402832</v>
      </c>
      <c r="E33" s="37">
        <v>28.069078922271729</v>
      </c>
      <c r="F33" s="37">
        <v>30.509600043296814</v>
      </c>
      <c r="G33" s="53">
        <v>19.045262038707733</v>
      </c>
      <c r="H33" s="37">
        <v>14.026114344596863</v>
      </c>
      <c r="I33" s="37">
        <v>14.952979981899261</v>
      </c>
      <c r="J33" s="37">
        <v>15.995995700359344</v>
      </c>
      <c r="K33" s="37">
        <v>15.700018405914307</v>
      </c>
    </row>
    <row r="34" spans="1:11">
      <c r="A34" s="35" t="s">
        <v>59</v>
      </c>
      <c r="B34" s="36">
        <v>18.264205753803253</v>
      </c>
      <c r="C34" s="36">
        <v>18.17760169506073</v>
      </c>
      <c r="D34" s="36">
        <v>21.364392340183258</v>
      </c>
      <c r="E34" s="37">
        <v>23.136492073535919</v>
      </c>
      <c r="F34" s="37">
        <v>23.873229324817657</v>
      </c>
      <c r="G34" s="53">
        <v>16.184757649898529</v>
      </c>
      <c r="H34" s="37">
        <v>12.090092897415161</v>
      </c>
      <c r="I34" s="37">
        <v>15.57231992483139</v>
      </c>
      <c r="J34" s="37">
        <v>13.864384591579437</v>
      </c>
      <c r="K34" s="37">
        <v>14.422209560871124</v>
      </c>
    </row>
    <row r="35" spans="1:11">
      <c r="A35" s="35" t="s">
        <v>60</v>
      </c>
      <c r="B35" s="36">
        <v>2.286989614367485</v>
      </c>
      <c r="C35" s="36">
        <v>2.600453794002533</v>
      </c>
      <c r="D35" s="36">
        <v>1.8335757777094841</v>
      </c>
      <c r="E35" s="37">
        <v>2.4794088676571846</v>
      </c>
      <c r="F35" s="37">
        <v>1.7225276678800583</v>
      </c>
      <c r="G35" s="53">
        <v>1.1111671105027199</v>
      </c>
      <c r="H35" s="37">
        <v>0.89253718033432961</v>
      </c>
      <c r="I35" s="37">
        <v>0.54550659842789173</v>
      </c>
      <c r="J35" s="37">
        <v>1.2800414115190506</v>
      </c>
      <c r="K35" s="37">
        <v>0.64045479521155357</v>
      </c>
    </row>
    <row r="36" spans="1:11">
      <c r="A36" s="34" t="s">
        <v>61</v>
      </c>
      <c r="B36" s="30">
        <v>8.1628188490867615</v>
      </c>
      <c r="C36" s="30">
        <v>9.5355145633220673</v>
      </c>
      <c r="D36" s="30">
        <v>9.3054249882698059</v>
      </c>
      <c r="E36" s="31">
        <v>10.899044573307037</v>
      </c>
      <c r="F36" s="31">
        <v>10.532066971063614</v>
      </c>
      <c r="G36" s="52">
        <v>30.149790644645691</v>
      </c>
      <c r="H36" s="31">
        <v>33.287635445594788</v>
      </c>
      <c r="I36" s="31">
        <v>30.860963463783264</v>
      </c>
      <c r="J36" s="31">
        <v>35.791516304016113</v>
      </c>
      <c r="K36" s="31">
        <v>40.034964680671692</v>
      </c>
    </row>
    <row r="37" spans="1:11">
      <c r="A37" s="35" t="s">
        <v>62</v>
      </c>
      <c r="B37" s="36">
        <v>3.4568112343549728</v>
      </c>
      <c r="C37" s="36">
        <v>4.5525219291448593</v>
      </c>
      <c r="D37" s="36">
        <v>5.2593693137168884</v>
      </c>
      <c r="E37" s="37">
        <v>5.6465860456228256</v>
      </c>
      <c r="F37" s="37">
        <v>6.1866432428359985</v>
      </c>
      <c r="G37" s="53">
        <v>11.277248710393906</v>
      </c>
      <c r="H37" s="37">
        <v>16.153810918331146</v>
      </c>
      <c r="I37" s="37">
        <v>18.447422981262207</v>
      </c>
      <c r="J37" s="37">
        <v>15.926133096218109</v>
      </c>
      <c r="K37" s="37">
        <v>23.676416277885437</v>
      </c>
    </row>
    <row r="38" spans="1:11">
      <c r="A38" s="35" t="s">
        <v>63</v>
      </c>
      <c r="B38" s="36">
        <v>4.7060076147317886</v>
      </c>
      <c r="C38" s="36">
        <v>4.9829922616481781</v>
      </c>
      <c r="D38" s="36">
        <v>4.0460556745529175</v>
      </c>
      <c r="E38" s="37">
        <v>5.2524581551551819</v>
      </c>
      <c r="F38" s="37">
        <v>4.3454237282276154</v>
      </c>
      <c r="G38" s="53">
        <v>18.872541189193726</v>
      </c>
      <c r="H38" s="37">
        <v>17.133826017379761</v>
      </c>
      <c r="I38" s="37">
        <v>12.413540482521057</v>
      </c>
      <c r="J38" s="37">
        <v>19.865383207798004</v>
      </c>
      <c r="K38" s="37">
        <v>16.358546912670135</v>
      </c>
    </row>
    <row r="39" spans="1:11">
      <c r="A39" s="34" t="s">
        <v>64</v>
      </c>
      <c r="B39" s="54">
        <v>2.1316550672054291</v>
      </c>
      <c r="C39" s="54">
        <v>4.3067093938589096</v>
      </c>
      <c r="D39" s="54">
        <v>4.2622845619916916</v>
      </c>
      <c r="E39" s="31">
        <v>3.7725478410720825</v>
      </c>
      <c r="F39" s="31">
        <v>2.6291687041521072</v>
      </c>
      <c r="G39" s="55">
        <v>2.7416886761784554</v>
      </c>
      <c r="H39" s="56">
        <v>9.8646163940429688</v>
      </c>
      <c r="I39" s="56">
        <v>10.926202684640884</v>
      </c>
      <c r="J39" s="31">
        <v>9.8438546061515808</v>
      </c>
      <c r="K39" s="31">
        <v>6.4779311418533325</v>
      </c>
    </row>
    <row r="40" spans="1:11">
      <c r="A40" s="35" t="s">
        <v>65</v>
      </c>
      <c r="B40" s="36">
        <v>0.30619504395872355</v>
      </c>
      <c r="C40" s="36">
        <v>0.68901968188583851</v>
      </c>
      <c r="D40" s="36">
        <v>0.19846179056912661</v>
      </c>
      <c r="E40" s="37">
        <v>0.1743687316775322</v>
      </c>
      <c r="F40" s="37">
        <v>0.13876337325200438</v>
      </c>
      <c r="G40" s="53">
        <v>0.58884900063276291</v>
      </c>
      <c r="H40" s="37">
        <v>0.44005257077515125</v>
      </c>
      <c r="I40" s="37">
        <v>6.3769787084311247E-2</v>
      </c>
      <c r="J40" s="37">
        <v>7.2283722693100572E-2</v>
      </c>
      <c r="K40" s="37">
        <v>8.9874659897759557E-2</v>
      </c>
    </row>
    <row r="41" spans="1:11">
      <c r="A41" s="35" t="s">
        <v>66</v>
      </c>
      <c r="B41" s="36">
        <v>0.4145448561757803</v>
      </c>
      <c r="C41" s="36">
        <v>0.7967725396156311</v>
      </c>
      <c r="D41" s="36">
        <v>0.83018038421869278</v>
      </c>
      <c r="E41" s="37">
        <v>1.1035275645554066</v>
      </c>
      <c r="F41" s="37">
        <v>0.80293538048863411</v>
      </c>
      <c r="G41" s="53">
        <v>1.1641740798950195</v>
      </c>
      <c r="H41" s="37">
        <v>4.2724553495645523</v>
      </c>
      <c r="I41" s="37">
        <v>6.7615456879138947</v>
      </c>
      <c r="J41" s="37">
        <v>6.8880759179592133</v>
      </c>
      <c r="K41" s="37">
        <v>3.5650774836540222</v>
      </c>
    </row>
    <row r="42" spans="1:11">
      <c r="A42" s="35" t="s">
        <v>67</v>
      </c>
      <c r="B42" s="36">
        <v>0.20692304242402315</v>
      </c>
      <c r="C42" s="36">
        <v>0.60622375458478928</v>
      </c>
      <c r="D42" s="36">
        <v>0.58588869869709015</v>
      </c>
      <c r="E42" s="37">
        <v>0.48772655427455902</v>
      </c>
      <c r="F42" s="37">
        <v>0.45126979239284992</v>
      </c>
      <c r="G42" s="53">
        <v>0.36897850222885609</v>
      </c>
      <c r="H42" s="37">
        <v>0.96104536205530167</v>
      </c>
      <c r="I42" s="37">
        <v>1.2827384285628796</v>
      </c>
      <c r="J42" s="37">
        <v>1.0511058382689953</v>
      </c>
      <c r="K42" s="37">
        <v>1.8038488924503326</v>
      </c>
    </row>
    <row r="43" spans="1:11">
      <c r="A43" s="35" t="s">
        <v>68</v>
      </c>
      <c r="B43" s="36">
        <v>0.91159138828516006</v>
      </c>
      <c r="C43" s="36">
        <v>1.7563942819833755</v>
      </c>
      <c r="D43" s="36">
        <v>2.448827400803566</v>
      </c>
      <c r="E43" s="37">
        <v>1.8925337120890617</v>
      </c>
      <c r="F43" s="37">
        <v>1.2362002395093441</v>
      </c>
      <c r="G43" s="53">
        <v>0.31797667033970356</v>
      </c>
      <c r="H43" s="37">
        <v>3.5031989216804504</v>
      </c>
      <c r="I43" s="37">
        <v>2.6273127645254135</v>
      </c>
      <c r="J43" s="37">
        <v>1.7066862434148788</v>
      </c>
      <c r="K43" s="37">
        <v>1.0191303677856922</v>
      </c>
    </row>
    <row r="44" spans="1:1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</row>
    <row r="45" spans="1:11">
      <c r="A45" s="366" t="s">
        <v>71</v>
      </c>
      <c r="B45" s="366"/>
      <c r="C45" s="366"/>
      <c r="D45" s="366"/>
      <c r="E45" s="366"/>
      <c r="F45" s="366"/>
      <c r="G45" s="366"/>
      <c r="H45" s="366"/>
      <c r="I45" s="366"/>
      <c r="J45" s="366"/>
      <c r="K45" s="366"/>
    </row>
    <row r="46" spans="1:11">
      <c r="A46" s="367" t="s">
        <v>72</v>
      </c>
      <c r="B46" s="367"/>
      <c r="C46" s="367"/>
      <c r="D46" s="367"/>
      <c r="E46" s="367"/>
      <c r="F46" s="367"/>
      <c r="G46" s="367"/>
      <c r="H46" s="367"/>
      <c r="I46" s="367"/>
      <c r="J46" s="367"/>
      <c r="K46" s="367"/>
    </row>
    <row r="47" spans="1:11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</row>
    <row r="48" spans="1:11">
      <c r="A48" s="58" t="s">
        <v>73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</row>
    <row r="49" spans="1:11">
      <c r="A49" s="317" t="s">
        <v>74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</row>
  </sheetData>
  <mergeCells count="5">
    <mergeCell ref="A4:A5"/>
    <mergeCell ref="B4:E4"/>
    <mergeCell ref="H4:K4"/>
    <mergeCell ref="A45:K45"/>
    <mergeCell ref="A46:K46"/>
  </mergeCells>
  <hyperlinks>
    <hyperlink ref="A49" r:id="rId1" xr:uid="{B69504F7-9858-1841-8FAE-3EA4A9CF9D5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Data Appendix</vt:lpstr>
      <vt:lpstr>Figure 1 - Raw Data</vt:lpstr>
      <vt:lpstr>Figure 1  CIC-GDP USA, JPN, EUR</vt:lpstr>
      <vt:lpstr>Figure 2 - Raw Data</vt:lpstr>
      <vt:lpstr>Figure 2 CIC-GDP Other Advanced</vt:lpstr>
      <vt:lpstr>Table 1 - Raw Data</vt:lpstr>
      <vt:lpstr>Table 1 Share of Largest Notes</vt:lpstr>
      <vt:lpstr>Table 2 (Regressions) Raw Data</vt:lpstr>
      <vt:lpstr>Figure 3 - Raw Data</vt:lpstr>
      <vt:lpstr>Figure 3 Payment by # and Value</vt:lpstr>
      <vt:lpstr>Table 3 Payments vs. Consmption</vt:lpstr>
      <vt:lpstr>Figure 4 Payments vs. Consumpt.</vt:lpstr>
      <vt:lpstr>Figure 5 Raw Data</vt:lpstr>
      <vt:lpstr>Figure 5 Credit Debit Stats 10K</vt:lpstr>
      <vt:lpstr>Figure 6 Quarterly PayPal Stats</vt:lpstr>
      <vt:lpstr>Figure 7 Raw Data</vt:lpstr>
      <vt:lpstr>Figure 7 -Cross-Country Payment</vt:lpstr>
      <vt:lpstr>Table 4 Raw Data</vt:lpstr>
      <vt:lpstr>Table 4 Seigniorage Method 1</vt:lpstr>
      <vt:lpstr>Table 5 and 6 Raw Data</vt:lpstr>
      <vt:lpstr>Table 5 Seigniorage Meth. 2 US</vt:lpstr>
      <vt:lpstr>Table 6 Seigniorage Method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Scazzero</dc:creator>
  <cp:lastModifiedBy>Jessica Scazzero</cp:lastModifiedBy>
  <cp:lastPrinted>2021-02-07T13:46:40Z</cp:lastPrinted>
  <dcterms:created xsi:type="dcterms:W3CDTF">2021-01-21T12:59:44Z</dcterms:created>
  <dcterms:modified xsi:type="dcterms:W3CDTF">2021-06-12T23:05:18Z</dcterms:modified>
</cp:coreProperties>
</file>