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/>
  <xr:revisionPtr revIDLastSave="0" documentId="13_ncr:1_{0DFC79A3-4C56-3346-A553-CA34FAE0C443}" xr6:coauthVersionLast="36" xr6:coauthVersionMax="36" xr10:uidLastSave="{00000000-0000-0000-0000-000000000000}"/>
  <bookViews>
    <workbookView xWindow="2380" yWindow="460" windowWidth="23720" windowHeight="13680" activeTab="3" xr2:uid="{00000000-000D-0000-FFFF-FFFF00000000}"/>
  </bookViews>
  <sheets>
    <sheet name="figure 3.6 data" sheetId="1" r:id="rId1"/>
    <sheet name="figure 3.6" sheetId="2" r:id="rId2"/>
    <sheet name="currency per capita 2018" sheetId="3" r:id="rId3"/>
    <sheet name="currency per capita 2017" sheetId="4" r:id="rId4"/>
  </sheets>
  <definedNames>
    <definedName name="_xlnm._FilterDatabase" localSheetId="0" hidden="1">'figure 3.6 data'!$A$1:$B$36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4" l="1"/>
  <c r="F28" i="4"/>
  <c r="D27" i="4"/>
  <c r="F27" i="4"/>
  <c r="D26" i="4"/>
  <c r="F26" i="4"/>
  <c r="D25" i="4"/>
  <c r="F25" i="4"/>
  <c r="D24" i="4"/>
  <c r="F24" i="4"/>
  <c r="D23" i="4"/>
  <c r="F23" i="4"/>
  <c r="B22" i="4"/>
  <c r="D22" i="4"/>
  <c r="F22" i="4"/>
  <c r="D21" i="4"/>
  <c r="F21" i="4"/>
  <c r="D20" i="4"/>
  <c r="F20" i="4"/>
  <c r="D19" i="4"/>
  <c r="F19" i="4"/>
  <c r="D18" i="4"/>
  <c r="F18" i="4"/>
  <c r="D17" i="4"/>
  <c r="F17" i="4"/>
  <c r="D16" i="4"/>
  <c r="F16" i="4"/>
  <c r="D15" i="4"/>
  <c r="F15" i="4"/>
  <c r="D14" i="4"/>
  <c r="F14" i="4"/>
  <c r="D13" i="4"/>
  <c r="F13" i="4"/>
  <c r="D12" i="4"/>
  <c r="F12" i="4"/>
  <c r="D11" i="4"/>
  <c r="F11" i="4"/>
  <c r="D10" i="4"/>
  <c r="F10" i="4"/>
  <c r="D9" i="4"/>
  <c r="F9" i="4"/>
  <c r="D8" i="4"/>
  <c r="F8" i="4"/>
  <c r="D7" i="4"/>
  <c r="F7" i="4"/>
  <c r="D6" i="4"/>
  <c r="F6" i="4"/>
  <c r="D5" i="4"/>
  <c r="F5" i="4"/>
  <c r="D4" i="4"/>
  <c r="F4" i="4"/>
  <c r="D3" i="4"/>
  <c r="F3" i="4"/>
  <c r="D2" i="4"/>
  <c r="F2" i="4"/>
  <c r="E26" i="3"/>
  <c r="E23" i="3"/>
  <c r="E24" i="3"/>
  <c r="E25" i="3"/>
  <c r="E21" i="3"/>
  <c r="E19" i="3"/>
  <c r="E18" i="3"/>
  <c r="E20" i="3"/>
  <c r="E17" i="3"/>
  <c r="E14" i="3"/>
  <c r="E15" i="3"/>
  <c r="E16" i="3"/>
  <c r="E10" i="3"/>
  <c r="E13" i="3"/>
  <c r="E12" i="3"/>
  <c r="E11" i="3"/>
  <c r="E9" i="3"/>
  <c r="E8" i="3"/>
  <c r="E2" i="3"/>
  <c r="E7" i="3"/>
  <c r="E5" i="3"/>
  <c r="E4" i="3"/>
  <c r="E3" i="3"/>
  <c r="B7" i="3"/>
  <c r="D2" i="3"/>
  <c r="D3" i="3"/>
  <c r="F3" i="3"/>
  <c r="D5" i="3"/>
  <c r="F5" i="3"/>
  <c r="D6" i="3"/>
  <c r="F6" i="3"/>
  <c r="D7" i="3"/>
  <c r="F7" i="3"/>
  <c r="D9" i="3"/>
  <c r="F9" i="3"/>
  <c r="D8" i="3"/>
  <c r="F8" i="3"/>
  <c r="D11" i="3"/>
  <c r="F11" i="3"/>
  <c r="D13" i="3"/>
  <c r="F13" i="3"/>
  <c r="D12" i="3"/>
  <c r="F12" i="3"/>
  <c r="D10" i="3"/>
  <c r="F10" i="3"/>
  <c r="D16" i="3"/>
  <c r="F16" i="3"/>
  <c r="D20" i="3"/>
  <c r="F20" i="3"/>
  <c r="D17" i="3"/>
  <c r="F17" i="3"/>
  <c r="D19" i="3"/>
  <c r="F19" i="3"/>
  <c r="D14" i="3"/>
  <c r="F14" i="3"/>
  <c r="D18" i="3"/>
  <c r="F18" i="3"/>
  <c r="D21" i="3"/>
  <c r="F21" i="3"/>
  <c r="D25" i="3"/>
  <c r="F25" i="3"/>
  <c r="D24" i="3"/>
  <c r="F24" i="3"/>
  <c r="D15" i="3"/>
  <c r="F15" i="3"/>
  <c r="D26" i="3"/>
  <c r="F26" i="3"/>
  <c r="D23" i="3"/>
  <c r="F23" i="3"/>
  <c r="D27" i="3"/>
  <c r="F27" i="3"/>
  <c r="D28" i="3"/>
  <c r="F28" i="3"/>
  <c r="D22" i="3"/>
  <c r="F22" i="3"/>
  <c r="F2" i="3"/>
  <c r="D4" i="3"/>
  <c r="F4" i="3"/>
</calcChain>
</file>

<file path=xl/sharedStrings.xml><?xml version="1.0" encoding="utf-8"?>
<sst xmlns="http://schemas.openxmlformats.org/spreadsheetml/2006/main" count="108" uniqueCount="44">
  <si>
    <t>Country</t>
  </si>
  <si>
    <t>Switzerland</t>
  </si>
  <si>
    <t>Hong Kong</t>
  </si>
  <si>
    <t>Japan</t>
  </si>
  <si>
    <t>Singapore</t>
  </si>
  <si>
    <t>US</t>
  </si>
  <si>
    <t>Eurozone</t>
  </si>
  <si>
    <t>Australia</t>
  </si>
  <si>
    <t>Israel</t>
  </si>
  <si>
    <t>UK</t>
  </si>
  <si>
    <t>Denmark</t>
  </si>
  <si>
    <t>Canada</t>
  </si>
  <si>
    <t xml:space="preserve">Norway </t>
  </si>
  <si>
    <t>Sweden</t>
  </si>
  <si>
    <t>Russia</t>
  </si>
  <si>
    <t>China</t>
  </si>
  <si>
    <t>Mexico</t>
  </si>
  <si>
    <t>Turkey</t>
  </si>
  <si>
    <t>Colombia</t>
  </si>
  <si>
    <t>Brazil</t>
  </si>
  <si>
    <t>Argentina</t>
  </si>
  <si>
    <t>South Africa</t>
  </si>
  <si>
    <t>New Zealand</t>
  </si>
  <si>
    <t>Nigeria</t>
  </si>
  <si>
    <t>Korea</t>
  </si>
  <si>
    <t>India</t>
  </si>
  <si>
    <t>Indonesia</t>
  </si>
  <si>
    <t>Thailand</t>
  </si>
  <si>
    <t>Currency per capita</t>
  </si>
  <si>
    <t>exchange rate</t>
  </si>
  <si>
    <t>currency per capita in $</t>
    <phoneticPr fontId="1" type="noConversion"/>
  </si>
  <si>
    <t>Population (millions persons in 2018)</t>
  </si>
  <si>
    <t>Data is as available on 2019/10/29</t>
  </si>
  <si>
    <t>Currency (millions national currency 2018)</t>
  </si>
  <si>
    <t>Data is as of 2019/10/29</t>
  </si>
  <si>
    <t>Population data is from International Monetary Fund, World Economic Outlook Database</t>
  </si>
  <si>
    <t>Exchange rate is from IRS.gov (for 2018 average)</t>
  </si>
  <si>
    <t>Currency per capita ($USD)</t>
  </si>
  <si>
    <t>Currency (millions national currency 2017)</t>
  </si>
  <si>
    <t>Population (millions persons in 2017)</t>
  </si>
  <si>
    <t>Data is as available on 2018/07/06</t>
  </si>
  <si>
    <t>Exchange rate is from IRS.gov (for 2017 average)</t>
  </si>
  <si>
    <t>Population data is from United Nations website (for 2017)</t>
  </si>
  <si>
    <t>https://esa.un.org/unpd/wpp/DataQuery/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</si>
</sst>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[Red]\(0\)"/>
    <numFmt numFmtId="165" formatCode="_(* #,##0_);_(* \(#,##0\);_(* &quot;-&quot;??_);_(@_)"/>
    <numFmt numFmtId="166" formatCode="0.000"/>
    <numFmt numFmtId="167" formatCode="0.000000"/>
    <numFmt numFmtId="168" formatCode="0.0000E+00"/>
  </numFmts>
  <fonts count="7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/>
    <xf numFmtId="165" fontId="3" fillId="0" borderId="0" xfId="1" applyNumberFormat="1" applyFont="1" applyFill="1" applyAlignment="1"/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166" fontId="0" fillId="0" borderId="1" xfId="0" applyNumberFormat="1" applyFill="1" applyBorder="1"/>
    <xf numFmtId="43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168" fontId="0" fillId="0" borderId="0" xfId="0" applyNumberFormat="1"/>
    <xf numFmtId="0" fontId="0" fillId="0" borderId="1" xfId="0" applyFont="1" applyFill="1" applyBorder="1"/>
    <xf numFmtId="0" fontId="6" fillId="0" borderId="0" xfId="0" applyFont="1" applyFill="1" applyAlignment="1">
      <alignment horizontal="center" wrapText="1"/>
    </xf>
    <xf numFmtId="0" fontId="5" fillId="0" borderId="0" xfId="0" applyFont="1"/>
    <xf numFmtId="165" fontId="3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3.6: Local Currency per capita in US dollars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3.6 data'!$A$2:$A$28</c:f>
              <c:strCache>
                <c:ptCount val="27"/>
                <c:pt idx="0">
                  <c:v>Switzerland</c:v>
                </c:pt>
                <c:pt idx="1">
                  <c:v>Japan</c:v>
                </c:pt>
                <c:pt idx="2">
                  <c:v>Hong Kong</c:v>
                </c:pt>
                <c:pt idx="3">
                  <c:v>Singapore</c:v>
                </c:pt>
                <c:pt idx="4">
                  <c:v>US</c:v>
                </c:pt>
                <c:pt idx="5">
                  <c:v>Eurozone</c:v>
                </c:pt>
                <c:pt idx="6">
                  <c:v>Israel</c:v>
                </c:pt>
                <c:pt idx="7">
                  <c:v>Australia</c:v>
                </c:pt>
                <c:pt idx="8">
                  <c:v>Korea</c:v>
                </c:pt>
                <c:pt idx="9">
                  <c:v>Denmark</c:v>
                </c:pt>
                <c:pt idx="10">
                  <c:v>Canada</c:v>
                </c:pt>
                <c:pt idx="11">
                  <c:v>UK</c:v>
                </c:pt>
                <c:pt idx="12">
                  <c:v>Russia</c:v>
                </c:pt>
                <c:pt idx="13">
                  <c:v>Argentina</c:v>
                </c:pt>
                <c:pt idx="14">
                  <c:v>Norway </c:v>
                </c:pt>
                <c:pt idx="15">
                  <c:v>New Zealand</c:v>
                </c:pt>
                <c:pt idx="16">
                  <c:v>Thailand</c:v>
                </c:pt>
                <c:pt idx="17">
                  <c:v>China</c:v>
                </c:pt>
                <c:pt idx="18">
                  <c:v>Sweden</c:v>
                </c:pt>
                <c:pt idx="19">
                  <c:v>Mexico</c:v>
                </c:pt>
                <c:pt idx="20">
                  <c:v>Colombia</c:v>
                </c:pt>
                <c:pt idx="21">
                  <c:v>South Africa</c:v>
                </c:pt>
                <c:pt idx="22">
                  <c:v>Brazil</c:v>
                </c:pt>
                <c:pt idx="23">
                  <c:v>Turkey</c:v>
                </c:pt>
                <c:pt idx="24">
                  <c:v>India</c:v>
                </c:pt>
                <c:pt idx="25">
                  <c:v>Indonesia</c:v>
                </c:pt>
                <c:pt idx="26">
                  <c:v>Nigeria</c:v>
                </c:pt>
              </c:strCache>
            </c:strRef>
          </c:cat>
          <c:val>
            <c:numRef>
              <c:f>'figure 3.6 data'!$B$2:$B$28</c:f>
              <c:numCache>
                <c:formatCode>_(* #,##0_);_(* \(#,##0\);_(* "-"??_);_(@_)</c:formatCode>
                <c:ptCount val="27"/>
                <c:pt idx="0">
                  <c:v>9511.0955718364767</c:v>
                </c:pt>
                <c:pt idx="1">
                  <c:v>8247.9100920175733</c:v>
                </c:pt>
                <c:pt idx="2">
                  <c:v>7951.203563313933</c:v>
                </c:pt>
                <c:pt idx="3">
                  <c:v>6437.3510173706854</c:v>
                </c:pt>
                <c:pt idx="4">
                  <c:v>5096.061731713874</c:v>
                </c:pt>
                <c:pt idx="5">
                  <c:v>4299.6913742798388</c:v>
                </c:pt>
                <c:pt idx="6">
                  <c:v>2688.7630152182751</c:v>
                </c:pt>
                <c:pt idx="7">
                  <c:v>2405.8261673475363</c:v>
                </c:pt>
                <c:pt idx="8">
                  <c:v>2027.9091629248765</c:v>
                </c:pt>
                <c:pt idx="9">
                  <c:v>1937.934043995836</c:v>
                </c:pt>
                <c:pt idx="10">
                  <c:v>1879.7590757283406</c:v>
                </c:pt>
                <c:pt idx="11">
                  <c:v>1382.7643647018681</c:v>
                </c:pt>
                <c:pt idx="12">
                  <c:v>1117.8072408154399</c:v>
                </c:pt>
                <c:pt idx="13">
                  <c:v>1065.0761529449355</c:v>
                </c:pt>
                <c:pt idx="14">
                  <c:v>1033.4384448235721</c:v>
                </c:pt>
                <c:pt idx="15">
                  <c:v>1005.5945643991695</c:v>
                </c:pt>
                <c:pt idx="16">
                  <c:v>814.35947234063644</c:v>
                </c:pt>
                <c:pt idx="17">
                  <c:v>792.52036684373047</c:v>
                </c:pt>
                <c:pt idx="18">
                  <c:v>698.40300683947476</c:v>
                </c:pt>
                <c:pt idx="19">
                  <c:v>697.65216190842352</c:v>
                </c:pt>
                <c:pt idx="20">
                  <c:v>500.67735518807473</c:v>
                </c:pt>
                <c:pt idx="21">
                  <c:v>364.80645757784322</c:v>
                </c:pt>
                <c:pt idx="22">
                  <c:v>347.70413945372093</c:v>
                </c:pt>
                <c:pt idx="23">
                  <c:v>332.61891695920872</c:v>
                </c:pt>
                <c:pt idx="24">
                  <c:v>200.38864970614017</c:v>
                </c:pt>
                <c:pt idx="25">
                  <c:v>198.24592854537696</c:v>
                </c:pt>
                <c:pt idx="26">
                  <c:v>32.75232639787712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9-4BAE-B3CA-0A089919B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215909104"/>
        <c:axId val="215909488"/>
      </c:barChart>
      <c:catAx>
        <c:axId val="2159091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15909488"/>
        <c:crosses val="autoZero"/>
        <c:auto val="1"/>
        <c:lblAlgn val="ctr"/>
        <c:lblOffset val="100"/>
        <c:noMultiLvlLbl val="0"/>
      </c:catAx>
      <c:valAx>
        <c:axId val="215909488"/>
        <c:scaling>
          <c:orientation val="minMax"/>
          <c:max val="10000"/>
        </c:scaling>
        <c:delete val="0"/>
        <c:axPos val="b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15909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622300</xdr:colOff>
      <xdr:row>32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13.5" style="4" customWidth="1"/>
    <col min="2" max="2" width="20" bestFit="1" customWidth="1"/>
    <col min="3" max="4" width="8.83203125" style="1"/>
  </cols>
  <sheetData>
    <row r="1" spans="1:9" x14ac:dyDescent="0.2">
      <c r="A1" s="26" t="s">
        <v>0</v>
      </c>
      <c r="B1" s="27" t="s">
        <v>37</v>
      </c>
      <c r="H1" s="3"/>
      <c r="I1" s="6"/>
    </row>
    <row r="2" spans="1:9" x14ac:dyDescent="0.2">
      <c r="A2" s="2" t="s">
        <v>1</v>
      </c>
      <c r="B2" s="28">
        <v>9511.0955718364767</v>
      </c>
      <c r="H2" s="3"/>
      <c r="I2" s="6"/>
    </row>
    <row r="3" spans="1:9" x14ac:dyDescent="0.2">
      <c r="A3" s="2" t="s">
        <v>3</v>
      </c>
      <c r="B3" s="28">
        <v>8247.9100920175733</v>
      </c>
      <c r="H3" s="3"/>
      <c r="I3" s="6"/>
    </row>
    <row r="4" spans="1:9" x14ac:dyDescent="0.2">
      <c r="A4" s="2" t="s">
        <v>2</v>
      </c>
      <c r="B4" s="28">
        <v>7951.203563313933</v>
      </c>
    </row>
    <row r="5" spans="1:9" x14ac:dyDescent="0.2">
      <c r="A5" s="2" t="s">
        <v>4</v>
      </c>
      <c r="B5" s="28">
        <v>6437.3510173706854</v>
      </c>
    </row>
    <row r="6" spans="1:9" x14ac:dyDescent="0.2">
      <c r="A6" s="2" t="s">
        <v>5</v>
      </c>
      <c r="B6" s="28">
        <v>5096.061731713874</v>
      </c>
    </row>
    <row r="7" spans="1:9" x14ac:dyDescent="0.2">
      <c r="A7" s="2" t="s">
        <v>6</v>
      </c>
      <c r="B7" s="28">
        <v>4299.6913742798388</v>
      </c>
    </row>
    <row r="8" spans="1:9" x14ac:dyDescent="0.2">
      <c r="A8" s="2" t="s">
        <v>8</v>
      </c>
      <c r="B8" s="28">
        <v>2688.7630152182751</v>
      </c>
    </row>
    <row r="9" spans="1:9" x14ac:dyDescent="0.2">
      <c r="A9" s="2" t="s">
        <v>7</v>
      </c>
      <c r="B9" s="28">
        <v>2405.8261673475363</v>
      </c>
    </row>
    <row r="10" spans="1:9" x14ac:dyDescent="0.2">
      <c r="A10" s="2" t="s">
        <v>24</v>
      </c>
      <c r="B10" s="28">
        <v>2027.9091629248765</v>
      </c>
    </row>
    <row r="11" spans="1:9" x14ac:dyDescent="0.2">
      <c r="A11" s="2" t="s">
        <v>10</v>
      </c>
      <c r="B11" s="28">
        <v>1937.934043995836</v>
      </c>
    </row>
    <row r="12" spans="1:9" x14ac:dyDescent="0.2">
      <c r="A12" s="2" t="s">
        <v>11</v>
      </c>
      <c r="B12" s="28">
        <v>1879.7590757283406</v>
      </c>
    </row>
    <row r="13" spans="1:9" x14ac:dyDescent="0.2">
      <c r="A13" s="2" t="s">
        <v>9</v>
      </c>
      <c r="B13" s="28">
        <v>1382.7643647018681</v>
      </c>
    </row>
    <row r="14" spans="1:9" s="1" customFormat="1" ht="13" x14ac:dyDescent="0.15">
      <c r="A14" s="2" t="s">
        <v>14</v>
      </c>
      <c r="B14" s="28">
        <v>1117.8072408154399</v>
      </c>
    </row>
    <row r="15" spans="1:9" s="2" customFormat="1" ht="14" x14ac:dyDescent="0.15">
      <c r="A15" s="1" t="s">
        <v>20</v>
      </c>
      <c r="B15" s="29">
        <v>1065.0761529449355</v>
      </c>
    </row>
    <row r="16" spans="1:9" x14ac:dyDescent="0.2">
      <c r="A16" s="2" t="s">
        <v>12</v>
      </c>
      <c r="B16" s="28">
        <v>1033.4384448235721</v>
      </c>
    </row>
    <row r="17" spans="1:2" x14ac:dyDescent="0.2">
      <c r="A17" s="2" t="s">
        <v>22</v>
      </c>
      <c r="B17" s="28">
        <v>1005.5945643991695</v>
      </c>
    </row>
    <row r="18" spans="1:2" x14ac:dyDescent="0.2">
      <c r="A18" s="2" t="s">
        <v>27</v>
      </c>
      <c r="B18" s="28">
        <v>814.35947234063644</v>
      </c>
    </row>
    <row r="19" spans="1:2" x14ac:dyDescent="0.2">
      <c r="A19" s="2" t="s">
        <v>15</v>
      </c>
      <c r="B19" s="28">
        <v>792.52036684373047</v>
      </c>
    </row>
    <row r="20" spans="1:2" x14ac:dyDescent="0.2">
      <c r="A20" s="2" t="s">
        <v>13</v>
      </c>
      <c r="B20" s="28">
        <v>698.40300683947476</v>
      </c>
    </row>
    <row r="21" spans="1:2" x14ac:dyDescent="0.2">
      <c r="A21" s="2" t="s">
        <v>16</v>
      </c>
      <c r="B21" s="28">
        <v>697.65216190842352</v>
      </c>
    </row>
    <row r="22" spans="1:2" x14ac:dyDescent="0.2">
      <c r="A22" s="2" t="s">
        <v>18</v>
      </c>
      <c r="B22" s="28">
        <v>500.67735518807473</v>
      </c>
    </row>
    <row r="23" spans="1:2" x14ac:dyDescent="0.2">
      <c r="A23" s="2" t="s">
        <v>21</v>
      </c>
      <c r="B23" s="28">
        <v>364.80645757784322</v>
      </c>
    </row>
    <row r="24" spans="1:2" x14ac:dyDescent="0.2">
      <c r="A24" s="2" t="s">
        <v>19</v>
      </c>
      <c r="B24" s="28">
        <v>347.70413945372093</v>
      </c>
    </row>
    <row r="25" spans="1:2" x14ac:dyDescent="0.2">
      <c r="A25" s="2" t="s">
        <v>17</v>
      </c>
      <c r="B25" s="28">
        <v>332.61891695920872</v>
      </c>
    </row>
    <row r="26" spans="1:2" x14ac:dyDescent="0.2">
      <c r="A26" s="2" t="s">
        <v>25</v>
      </c>
      <c r="B26" s="28">
        <v>200.38864970614017</v>
      </c>
    </row>
    <row r="27" spans="1:2" x14ac:dyDescent="0.2">
      <c r="A27" s="2" t="s">
        <v>26</v>
      </c>
      <c r="B27" s="28">
        <v>198.24592854537696</v>
      </c>
    </row>
    <row r="28" spans="1:2" x14ac:dyDescent="0.2">
      <c r="A28" s="2" t="s">
        <v>23</v>
      </c>
      <c r="B28" s="28">
        <v>32.75232639787712</v>
      </c>
    </row>
    <row r="29" spans="1:2" x14ac:dyDescent="0.2">
      <c r="A29" s="2"/>
      <c r="B29" s="11"/>
    </row>
    <row r="34" spans="1:6" x14ac:dyDescent="0.2">
      <c r="A34" t="s">
        <v>32</v>
      </c>
      <c r="C34" s="4"/>
      <c r="D34"/>
      <c r="F34" s="10"/>
    </row>
    <row r="35" spans="1:6" x14ac:dyDescent="0.2">
      <c r="A35" t="s">
        <v>36</v>
      </c>
      <c r="C35" s="4"/>
      <c r="D35"/>
      <c r="F35" s="10"/>
    </row>
    <row r="36" spans="1:6" x14ac:dyDescent="0.2">
      <c r="A36" t="s">
        <v>35</v>
      </c>
      <c r="C36" s="4"/>
      <c r="D36"/>
      <c r="F36" s="10"/>
    </row>
  </sheetData>
  <sortState ref="A2:B28">
    <sortCondition descending="1" ref="B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opLeftCell="A3" workbookViewId="0">
      <selection activeCell="L30" sqref="L30"/>
    </sheetView>
  </sheetViews>
  <sheetFormatPr baseColWidth="10" defaultColWidth="8.83203125" defaultRowHeight="15" x14ac:dyDescent="0.2"/>
  <cols>
    <col min="1" max="1" width="8.83203125" style="4"/>
    <col min="2" max="2" width="18.33203125" style="9" customWidth="1"/>
  </cols>
  <sheetData>
    <row r="1" spans="1:5" x14ac:dyDescent="0.2">
      <c r="A1" s="2"/>
      <c r="D1" s="2"/>
      <c r="E1" s="5"/>
    </row>
    <row r="2" spans="1:5" x14ac:dyDescent="0.2">
      <c r="A2" s="2"/>
      <c r="D2" s="2"/>
      <c r="E2" s="5"/>
    </row>
    <row r="3" spans="1:5" x14ac:dyDescent="0.2">
      <c r="A3" s="2"/>
      <c r="D3" s="2"/>
      <c r="E3" s="5"/>
    </row>
    <row r="4" spans="1:5" x14ac:dyDescent="0.2">
      <c r="A4" s="2"/>
      <c r="D4" s="2"/>
      <c r="E4" s="5"/>
    </row>
    <row r="5" spans="1:5" x14ac:dyDescent="0.2">
      <c r="A5" s="2"/>
      <c r="D5" s="2"/>
      <c r="E5" s="5"/>
    </row>
    <row r="6" spans="1:5" x14ac:dyDescent="0.2">
      <c r="A6" s="2"/>
      <c r="D6" s="2"/>
      <c r="E6" s="5"/>
    </row>
    <row r="7" spans="1:5" x14ac:dyDescent="0.2">
      <c r="A7" s="2"/>
      <c r="D7" s="2"/>
      <c r="E7" s="5"/>
    </row>
    <row r="8" spans="1:5" x14ac:dyDescent="0.2">
      <c r="A8" s="2"/>
      <c r="D8" s="2"/>
      <c r="E8" s="5"/>
    </row>
    <row r="9" spans="1:5" x14ac:dyDescent="0.2">
      <c r="A9" s="2"/>
      <c r="D9" s="2"/>
      <c r="E9" s="5"/>
    </row>
    <row r="10" spans="1:5" x14ac:dyDescent="0.2">
      <c r="A10" s="2"/>
      <c r="D10" s="2"/>
      <c r="E10" s="5"/>
    </row>
    <row r="11" spans="1:5" x14ac:dyDescent="0.2">
      <c r="A11" s="2"/>
      <c r="D11" s="2"/>
      <c r="E11" s="5"/>
    </row>
    <row r="12" spans="1:5" x14ac:dyDescent="0.2">
      <c r="A12" s="2"/>
      <c r="D12" s="2"/>
      <c r="E12" s="5"/>
    </row>
    <row r="13" spans="1:5" x14ac:dyDescent="0.2">
      <c r="A13" s="2"/>
      <c r="D13" s="2"/>
      <c r="E13" s="5"/>
    </row>
    <row r="14" spans="1:5" x14ac:dyDescent="0.2">
      <c r="A14" s="7"/>
      <c r="D14" s="2"/>
      <c r="E14" s="5"/>
    </row>
    <row r="15" spans="1:5" x14ac:dyDescent="0.2">
      <c r="A15" s="2"/>
      <c r="D15" s="7"/>
      <c r="E15" s="8"/>
    </row>
    <row r="16" spans="1:5" x14ac:dyDescent="0.2">
      <c r="A16" s="2"/>
      <c r="D16" s="2"/>
      <c r="E16" s="5"/>
    </row>
    <row r="17" spans="1:5" x14ac:dyDescent="0.2">
      <c r="A17" s="2"/>
      <c r="D17" s="2"/>
      <c r="E17" s="5"/>
    </row>
    <row r="18" spans="1:5" x14ac:dyDescent="0.2">
      <c r="A18" s="2"/>
      <c r="D18" s="2"/>
      <c r="E18" s="5"/>
    </row>
    <row r="19" spans="1:5" x14ac:dyDescent="0.2">
      <c r="A19" s="2"/>
      <c r="D19" s="2"/>
      <c r="E19" s="5"/>
    </row>
    <row r="20" spans="1:5" x14ac:dyDescent="0.2">
      <c r="A20" s="2"/>
      <c r="D20" s="2"/>
      <c r="E20" s="5"/>
    </row>
    <row r="21" spans="1:5" x14ac:dyDescent="0.2">
      <c r="A21" s="2"/>
      <c r="D21" s="2"/>
      <c r="E21" s="5"/>
    </row>
    <row r="22" spans="1:5" x14ac:dyDescent="0.2">
      <c r="A22" s="2"/>
      <c r="D22" s="2"/>
      <c r="E22" s="5"/>
    </row>
    <row r="23" spans="1:5" x14ac:dyDescent="0.2">
      <c r="A23" s="2"/>
      <c r="D23" s="2"/>
      <c r="E23" s="5"/>
    </row>
    <row r="24" spans="1:5" x14ac:dyDescent="0.2">
      <c r="A24" s="2"/>
      <c r="D24" s="2"/>
      <c r="E24" s="5"/>
    </row>
    <row r="25" spans="1:5" x14ac:dyDescent="0.2">
      <c r="A25" s="2"/>
      <c r="D25" s="2"/>
      <c r="E25" s="5"/>
    </row>
    <row r="26" spans="1:5" x14ac:dyDescent="0.2">
      <c r="A26" s="2"/>
      <c r="D26" s="2"/>
      <c r="E26" s="5"/>
    </row>
    <row r="27" spans="1:5" x14ac:dyDescent="0.2">
      <c r="A27" s="2"/>
      <c r="D27" s="2"/>
      <c r="E27" s="5"/>
    </row>
    <row r="28" spans="1:5" x14ac:dyDescent="0.2">
      <c r="A28" s="2"/>
      <c r="D28" s="2"/>
      <c r="E28" s="5"/>
    </row>
    <row r="29" spans="1:5" x14ac:dyDescent="0.2">
      <c r="A29" s="2"/>
      <c r="D29" s="2"/>
      <c r="E29" s="5"/>
    </row>
    <row r="30" spans="1:5" x14ac:dyDescent="0.2">
      <c r="A30" s="2"/>
    </row>
    <row r="34" spans="1:1" x14ac:dyDescent="0.2">
      <c r="A34" t="s">
        <v>34</v>
      </c>
    </row>
    <row r="35" spans="1:1" x14ac:dyDescent="0.2">
      <c r="A35" t="s">
        <v>36</v>
      </c>
    </row>
    <row r="36" spans="1:1" x14ac:dyDescent="0.2">
      <c r="A36" t="s">
        <v>35</v>
      </c>
    </row>
  </sheetData>
  <sortState ref="A1:B30">
    <sortCondition descending="1" ref="B1"/>
  </sortState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Normal="70" workbookViewId="0">
      <selection sqref="A1:A1048576"/>
    </sheetView>
  </sheetViews>
  <sheetFormatPr baseColWidth="10" defaultColWidth="8.83203125" defaultRowHeight="15" x14ac:dyDescent="0.2"/>
  <cols>
    <col min="1" max="1" width="13.5" customWidth="1"/>
    <col min="2" max="2" width="27.5" customWidth="1"/>
    <col min="3" max="3" width="27.5" style="4" customWidth="1"/>
    <col min="4" max="5" width="27.5" customWidth="1"/>
    <col min="6" max="6" width="27.5" style="10" customWidth="1"/>
  </cols>
  <sheetData>
    <row r="1" spans="1:8" s="12" customFormat="1" ht="80.25" customHeight="1" x14ac:dyDescent="0.2">
      <c r="A1" s="13" t="s">
        <v>0</v>
      </c>
      <c r="B1" s="14" t="s">
        <v>33</v>
      </c>
      <c r="C1" s="14" t="s">
        <v>31</v>
      </c>
      <c r="D1" s="14" t="s">
        <v>28</v>
      </c>
      <c r="E1" s="14" t="s">
        <v>29</v>
      </c>
      <c r="F1" s="15" t="s">
        <v>30</v>
      </c>
    </row>
    <row r="2" spans="1:8" ht="15.75" customHeight="1" x14ac:dyDescent="0.2">
      <c r="A2" s="23" t="s">
        <v>1</v>
      </c>
      <c r="B2" s="17">
        <v>78997.600000000006</v>
      </c>
      <c r="C2" s="18">
        <v>8.484</v>
      </c>
      <c r="D2" s="19">
        <f>B2/C2</f>
        <v>9311.3625648279121</v>
      </c>
      <c r="E2" s="22">
        <f>1/0.979</f>
        <v>1.0214504596527068</v>
      </c>
      <c r="F2" s="20">
        <f t="shared" ref="F2:F28" si="0">D2*E2</f>
        <v>9511.0955718364767</v>
      </c>
      <c r="G2" s="9"/>
      <c r="H2" s="2"/>
    </row>
    <row r="3" spans="1:8" ht="15.75" customHeight="1" x14ac:dyDescent="0.2">
      <c r="A3" s="23" t="s">
        <v>3</v>
      </c>
      <c r="B3" s="17">
        <v>115207500</v>
      </c>
      <c r="C3" s="18">
        <v>126.495</v>
      </c>
      <c r="D3" s="16">
        <f t="shared" ref="D3:D28" si="1">B3/C3</f>
        <v>910767.2240009486</v>
      </c>
      <c r="E3" s="22">
        <f>1/110.424</f>
        <v>9.0560023183365937E-3</v>
      </c>
      <c r="F3" s="20">
        <f t="shared" si="0"/>
        <v>8247.9100920175733</v>
      </c>
      <c r="G3" s="9"/>
      <c r="H3" s="2"/>
    </row>
    <row r="4" spans="1:8" ht="15.75" customHeight="1" x14ac:dyDescent="0.2">
      <c r="A4" s="23" t="s">
        <v>2</v>
      </c>
      <c r="B4" s="17">
        <v>466539</v>
      </c>
      <c r="C4" s="18">
        <v>7.4859999999999998</v>
      </c>
      <c r="D4" s="16">
        <f t="shared" si="1"/>
        <v>62321.533529254608</v>
      </c>
      <c r="E4" s="22">
        <f>1/7.838</f>
        <v>0.12758356723653994</v>
      </c>
      <c r="F4" s="21">
        <f t="shared" si="0"/>
        <v>7951.203563313933</v>
      </c>
    </row>
    <row r="5" spans="1:8" ht="15.75" customHeight="1" x14ac:dyDescent="0.2">
      <c r="A5" s="23" t="s">
        <v>4</v>
      </c>
      <c r="B5" s="17">
        <v>48969</v>
      </c>
      <c r="C5" s="18">
        <v>5.6390000000000002</v>
      </c>
      <c r="D5" s="16">
        <f t="shared" si="1"/>
        <v>8683.9865224330551</v>
      </c>
      <c r="E5" s="22">
        <f>1/1.349</f>
        <v>0.7412898443291327</v>
      </c>
      <c r="F5" s="20">
        <f t="shared" si="0"/>
        <v>6437.3510173706854</v>
      </c>
      <c r="G5" s="9"/>
      <c r="H5" s="2"/>
    </row>
    <row r="6" spans="1:8" ht="15.75" customHeight="1" x14ac:dyDescent="0.2">
      <c r="A6" s="23" t="s">
        <v>5</v>
      </c>
      <c r="B6" s="17">
        <v>1668206</v>
      </c>
      <c r="C6" s="18">
        <v>327.35199999999998</v>
      </c>
      <c r="D6" s="16">
        <f t="shared" si="1"/>
        <v>5096.061731713874</v>
      </c>
      <c r="E6" s="22">
        <v>1</v>
      </c>
      <c r="F6" s="20">
        <f t="shared" si="0"/>
        <v>5096.061731713874</v>
      </c>
      <c r="G6" s="9"/>
      <c r="H6" s="2"/>
    </row>
    <row r="7" spans="1:8" ht="15.75" customHeight="1" x14ac:dyDescent="0.2">
      <c r="A7" s="25" t="s">
        <v>6</v>
      </c>
      <c r="B7" s="17">
        <f>1231133049/1000</f>
        <v>1231133.0490000001</v>
      </c>
      <c r="C7" s="18">
        <v>337.65396500000008</v>
      </c>
      <c r="D7" s="16">
        <f t="shared" si="1"/>
        <v>3646.1382853893033</v>
      </c>
      <c r="E7" s="22">
        <f>1/0.848</f>
        <v>1.179245283018868</v>
      </c>
      <c r="F7" s="20">
        <f t="shared" si="0"/>
        <v>4299.6913742798388</v>
      </c>
      <c r="G7" s="9"/>
      <c r="H7" s="2"/>
    </row>
    <row r="8" spans="1:8" ht="15.75" customHeight="1" x14ac:dyDescent="0.2">
      <c r="A8" s="23" t="s">
        <v>8</v>
      </c>
      <c r="B8" s="17">
        <v>85868.54</v>
      </c>
      <c r="C8" s="18">
        <v>8.8810000000000002</v>
      </c>
      <c r="D8" s="16">
        <f t="shared" si="1"/>
        <v>9668.7918027249179</v>
      </c>
      <c r="E8" s="22">
        <f>1/3.596</f>
        <v>0.27808676307007785</v>
      </c>
      <c r="F8" s="20">
        <f t="shared" si="0"/>
        <v>2688.7630152182751</v>
      </c>
      <c r="G8" s="9"/>
      <c r="H8" s="2"/>
    </row>
    <row r="9" spans="1:8" ht="15.75" customHeight="1" x14ac:dyDescent="0.2">
      <c r="A9" s="23" t="s">
        <v>7</v>
      </c>
      <c r="B9" s="17">
        <v>81140</v>
      </c>
      <c r="C9" s="18">
        <v>25.169</v>
      </c>
      <c r="D9" s="16">
        <f t="shared" si="1"/>
        <v>3223.8070642456992</v>
      </c>
      <c r="E9" s="22">
        <f>1/1.34</f>
        <v>0.74626865671641784</v>
      </c>
      <c r="F9" s="20">
        <f t="shared" si="0"/>
        <v>2405.8261673475363</v>
      </c>
      <c r="G9" s="9"/>
      <c r="H9" s="2"/>
    </row>
    <row r="10" spans="1:8" ht="15.75" customHeight="1" x14ac:dyDescent="0.2">
      <c r="A10" s="23" t="s">
        <v>24</v>
      </c>
      <c r="B10" s="17">
        <v>115243664</v>
      </c>
      <c r="C10" s="18">
        <v>51.634999999999998</v>
      </c>
      <c r="D10" s="16">
        <f>B10/C10</f>
        <v>2231890.4618960009</v>
      </c>
      <c r="E10" s="22">
        <f>1/1100.587</f>
        <v>9.0860604386568263E-4</v>
      </c>
      <c r="F10" s="20">
        <f>D10*E10</f>
        <v>2027.9091629248765</v>
      </c>
      <c r="G10" s="9"/>
      <c r="H10" s="2"/>
    </row>
    <row r="11" spans="1:8" ht="15.75" customHeight="1" x14ac:dyDescent="0.2">
      <c r="A11" s="23" t="s">
        <v>10</v>
      </c>
      <c r="B11" s="17">
        <v>70793</v>
      </c>
      <c r="C11" s="18">
        <v>5.7809999999999997</v>
      </c>
      <c r="D11" s="16">
        <f t="shared" si="1"/>
        <v>12245.805224009688</v>
      </c>
      <c r="E11" s="22">
        <f>1/6.319</f>
        <v>0.1582528881152081</v>
      </c>
      <c r="F11" s="20">
        <f t="shared" si="0"/>
        <v>1937.934043995836</v>
      </c>
      <c r="G11" s="9"/>
      <c r="H11" s="2"/>
    </row>
    <row r="12" spans="1:8" ht="15.75" customHeight="1" x14ac:dyDescent="0.2">
      <c r="A12" s="23" t="s">
        <v>11</v>
      </c>
      <c r="B12" s="17">
        <v>90193.13</v>
      </c>
      <c r="C12" s="18">
        <v>36.994</v>
      </c>
      <c r="D12" s="16">
        <f t="shared" si="1"/>
        <v>2438.0475212196575</v>
      </c>
      <c r="E12" s="22">
        <f>1/1.297</f>
        <v>0.77101002313030076</v>
      </c>
      <c r="F12" s="20">
        <f t="shared" si="0"/>
        <v>1879.7590757283406</v>
      </c>
      <c r="G12" s="9"/>
      <c r="H12" s="2"/>
    </row>
    <row r="13" spans="1:8" ht="15.75" customHeight="1" x14ac:dyDescent="0.2">
      <c r="A13" s="23" t="s">
        <v>9</v>
      </c>
      <c r="B13" s="17">
        <v>68899</v>
      </c>
      <c r="C13" s="18">
        <v>66.436000000000007</v>
      </c>
      <c r="D13" s="16">
        <f t="shared" si="1"/>
        <v>1037.0732735264012</v>
      </c>
      <c r="E13" s="22">
        <f>1/0.75</f>
        <v>1.3333333333333333</v>
      </c>
      <c r="F13" s="20">
        <f t="shared" si="0"/>
        <v>1382.7643647018681</v>
      </c>
      <c r="G13" s="9"/>
      <c r="H13" s="2"/>
    </row>
    <row r="14" spans="1:8" ht="15.75" customHeight="1" x14ac:dyDescent="0.2">
      <c r="A14" s="23" t="s">
        <v>14</v>
      </c>
      <c r="B14" s="17">
        <v>10312493.9</v>
      </c>
      <c r="C14" s="18">
        <v>146.80000000000001</v>
      </c>
      <c r="D14" s="16">
        <f>B14/C14</f>
        <v>70248.596049046319</v>
      </c>
      <c r="E14" s="22">
        <f>1/62.845</f>
        <v>1.5912164850027846E-2</v>
      </c>
      <c r="F14" s="20">
        <f>D14*E14</f>
        <v>1117.8072408154399</v>
      </c>
      <c r="G14" s="9"/>
      <c r="H14" s="2"/>
    </row>
    <row r="15" spans="1:8" ht="15.75" customHeight="1" x14ac:dyDescent="0.2">
      <c r="A15" s="23" t="s">
        <v>20</v>
      </c>
      <c r="B15" s="17">
        <v>1336800</v>
      </c>
      <c r="C15" s="18">
        <v>44.56</v>
      </c>
      <c r="D15" s="16">
        <f>B15/C15</f>
        <v>30000</v>
      </c>
      <c r="E15" s="22">
        <f>1/28.167</f>
        <v>3.5502538431497851E-2</v>
      </c>
      <c r="F15" s="20">
        <f>D15*E15</f>
        <v>1065.0761529449355</v>
      </c>
      <c r="G15" s="9"/>
      <c r="H15" s="2"/>
    </row>
    <row r="16" spans="1:8" ht="15.75" customHeight="1" x14ac:dyDescent="0.2">
      <c r="A16" s="23" t="s">
        <v>12</v>
      </c>
      <c r="B16" s="17">
        <v>44803</v>
      </c>
      <c r="C16" s="18">
        <v>5.3239999999999998</v>
      </c>
      <c r="D16" s="16">
        <f t="shared" si="1"/>
        <v>8415.2892561983481</v>
      </c>
      <c r="E16" s="22">
        <f>1/8.143</f>
        <v>0.12280486307257767</v>
      </c>
      <c r="F16" s="20">
        <f t="shared" si="0"/>
        <v>1033.4384448235721</v>
      </c>
      <c r="G16" s="9"/>
      <c r="H16" s="2"/>
    </row>
    <row r="17" spans="1:8" ht="15.75" customHeight="1" x14ac:dyDescent="0.2">
      <c r="A17" s="23" t="s">
        <v>22</v>
      </c>
      <c r="B17" s="17">
        <v>7173.62</v>
      </c>
      <c r="C17" s="18">
        <v>4.93</v>
      </c>
      <c r="D17" s="16">
        <f t="shared" si="1"/>
        <v>1455.0953346855983</v>
      </c>
      <c r="E17" s="22">
        <f>1/1.447</f>
        <v>0.69108500345542501</v>
      </c>
      <c r="F17" s="20">
        <f t="shared" si="0"/>
        <v>1005.5945643991695</v>
      </c>
      <c r="G17" s="9"/>
      <c r="H17" s="2"/>
    </row>
    <row r="18" spans="1:8" ht="15.75" customHeight="1" x14ac:dyDescent="0.2">
      <c r="A18" s="23" t="s">
        <v>27</v>
      </c>
      <c r="B18" s="17">
        <v>1784152.79</v>
      </c>
      <c r="C18" s="18">
        <v>67.793000000000006</v>
      </c>
      <c r="D18" s="16">
        <f t="shared" si="1"/>
        <v>26317.65506763235</v>
      </c>
      <c r="E18" s="22">
        <f>1/32.317</f>
        <v>3.094346628709348E-2</v>
      </c>
      <c r="F18" s="20">
        <f t="shared" si="0"/>
        <v>814.35947234063644</v>
      </c>
      <c r="G18" s="9"/>
      <c r="H18" s="2"/>
    </row>
    <row r="19" spans="1:8" ht="15.75" customHeight="1" x14ac:dyDescent="0.2">
      <c r="A19" s="23" t="s">
        <v>15</v>
      </c>
      <c r="B19" s="17">
        <v>7320840</v>
      </c>
      <c r="C19" s="18">
        <v>1395.38</v>
      </c>
      <c r="D19" s="16">
        <f t="shared" si="1"/>
        <v>5246.4848285054959</v>
      </c>
      <c r="E19" s="22">
        <f>1/6.62</f>
        <v>0.15105740181268881</v>
      </c>
      <c r="F19" s="20">
        <f t="shared" si="0"/>
        <v>792.52036684373047</v>
      </c>
      <c r="G19" s="9"/>
      <c r="H19" s="2"/>
    </row>
    <row r="20" spans="1:8" ht="15.75" customHeight="1" x14ac:dyDescent="0.2">
      <c r="A20" s="23" t="s">
        <v>13</v>
      </c>
      <c r="B20" s="17">
        <v>62180</v>
      </c>
      <c r="C20" s="18">
        <v>10.23</v>
      </c>
      <c r="D20" s="16">
        <f>B20/C20</f>
        <v>6078.201368523949</v>
      </c>
      <c r="E20" s="22">
        <f>1/8.703</f>
        <v>0.11490290704354821</v>
      </c>
      <c r="F20" s="20">
        <f>D20*E20</f>
        <v>698.40300683947476</v>
      </c>
      <c r="G20" s="9"/>
      <c r="H20" s="2"/>
    </row>
    <row r="21" spans="1:8" ht="15.75" customHeight="1" x14ac:dyDescent="0.2">
      <c r="A21" s="23" t="s">
        <v>16</v>
      </c>
      <c r="B21" s="17">
        <v>1673205.36</v>
      </c>
      <c r="C21" s="18">
        <v>124.738</v>
      </c>
      <c r="D21" s="16">
        <f>B21/C21</f>
        <v>13413.75811701326</v>
      </c>
      <c r="E21" s="22">
        <f>1/19.227</f>
        <v>5.2010193998023611E-2</v>
      </c>
      <c r="F21" s="20">
        <f>D21*E21</f>
        <v>697.65216190842352</v>
      </c>
      <c r="G21" s="9"/>
      <c r="H21" s="2"/>
    </row>
    <row r="22" spans="1:8" ht="15.75" customHeight="1" x14ac:dyDescent="0.2">
      <c r="A22" s="23" t="s">
        <v>18</v>
      </c>
      <c r="B22" s="17">
        <v>80653337.939999998</v>
      </c>
      <c r="C22" s="18">
        <v>49.834000000000003</v>
      </c>
      <c r="D22" s="16">
        <f>B22/C22</f>
        <v>1618439.9795320462</v>
      </c>
      <c r="E22" s="22">
        <v>3.0935799999999997E-4</v>
      </c>
      <c r="F22" s="20">
        <f>D22*E22</f>
        <v>500.67735518807473</v>
      </c>
      <c r="G22" s="9"/>
      <c r="H22" s="2"/>
    </row>
    <row r="23" spans="1:8" ht="15.75" customHeight="1" x14ac:dyDescent="0.2">
      <c r="A23" s="23" t="s">
        <v>21</v>
      </c>
      <c r="B23" s="17">
        <v>280228</v>
      </c>
      <c r="C23" s="18">
        <v>57.939</v>
      </c>
      <c r="D23" s="16">
        <f>B23/C23</f>
        <v>4836.6040145670449</v>
      </c>
      <c r="E23" s="22">
        <f>1/13.258</f>
        <v>7.5426157791522105E-2</v>
      </c>
      <c r="F23" s="20">
        <f>D23*E23</f>
        <v>364.80645757784322</v>
      </c>
      <c r="G23" s="9"/>
      <c r="H23" s="2"/>
    </row>
    <row r="24" spans="1:8" ht="15.75" customHeight="1" x14ac:dyDescent="0.2">
      <c r="A24" s="23" t="s">
        <v>19</v>
      </c>
      <c r="B24" s="17">
        <v>264967.67</v>
      </c>
      <c r="C24" s="18">
        <v>208.495</v>
      </c>
      <c r="D24" s="16">
        <f>B24/C24</f>
        <v>1270.8586297033501</v>
      </c>
      <c r="E24" s="22">
        <f>1/3.655</f>
        <v>0.27359781121751026</v>
      </c>
      <c r="F24" s="20">
        <f>D24*E24</f>
        <v>347.70413945372093</v>
      </c>
      <c r="G24" s="9"/>
      <c r="H24" s="2"/>
    </row>
    <row r="25" spans="1:8" ht="15.75" customHeight="1" x14ac:dyDescent="0.2">
      <c r="A25" s="23" t="s">
        <v>17</v>
      </c>
      <c r="B25" s="17">
        <v>132261.72</v>
      </c>
      <c r="C25" s="18">
        <v>82.004000000000005</v>
      </c>
      <c r="D25" s="16">
        <f t="shared" si="1"/>
        <v>1612.8691283352032</v>
      </c>
      <c r="E25" s="22">
        <f>1/4.849</f>
        <v>0.20622808826562178</v>
      </c>
      <c r="F25" s="20">
        <f t="shared" si="0"/>
        <v>332.61891695920872</v>
      </c>
      <c r="G25" s="9"/>
      <c r="H25" s="2"/>
    </row>
    <row r="26" spans="1:8" ht="15.75" customHeight="1" x14ac:dyDescent="0.2">
      <c r="A26" s="23" t="s">
        <v>25</v>
      </c>
      <c r="B26" s="17">
        <v>18293480</v>
      </c>
      <c r="C26" s="18">
        <v>1334.22</v>
      </c>
      <c r="D26" s="16">
        <f t="shared" si="1"/>
        <v>13710.992190193521</v>
      </c>
      <c r="E26" s="22">
        <f>1/68.422</f>
        <v>1.4615182251322675E-2</v>
      </c>
      <c r="F26" s="20">
        <f t="shared" si="0"/>
        <v>200.38864970614017</v>
      </c>
      <c r="G26" s="9"/>
      <c r="H26" s="2"/>
    </row>
    <row r="27" spans="1:8" ht="15.75" customHeight="1" x14ac:dyDescent="0.2">
      <c r="A27" s="23" t="s">
        <v>26</v>
      </c>
      <c r="B27" s="17">
        <v>749167288.62</v>
      </c>
      <c r="C27" s="18">
        <v>264.16199999999998</v>
      </c>
      <c r="D27" s="16">
        <f t="shared" si="1"/>
        <v>2836014.5994503377</v>
      </c>
      <c r="E27" s="22">
        <v>6.9902999999999998E-5</v>
      </c>
      <c r="F27" s="20">
        <f t="shared" si="0"/>
        <v>198.24592854537696</v>
      </c>
      <c r="G27" s="9"/>
      <c r="H27" s="2"/>
    </row>
    <row r="28" spans="1:8" ht="15.75" customHeight="1" x14ac:dyDescent="0.2">
      <c r="A28" s="23" t="s">
        <v>23</v>
      </c>
      <c r="B28" s="17">
        <v>2329706.58</v>
      </c>
      <c r="C28" s="18">
        <v>195.875</v>
      </c>
      <c r="D28" s="16">
        <f t="shared" si="1"/>
        <v>11893.843420548819</v>
      </c>
      <c r="E28" s="22">
        <v>2.7537210000000002E-3</v>
      </c>
      <c r="F28" s="20">
        <f t="shared" si="0"/>
        <v>32.75232639787712</v>
      </c>
      <c r="G28" s="9"/>
      <c r="H28" s="2"/>
    </row>
    <row r="30" spans="1:8" x14ac:dyDescent="0.2">
      <c r="A30" t="s">
        <v>34</v>
      </c>
    </row>
    <row r="31" spans="1:8" x14ac:dyDescent="0.2">
      <c r="A31" t="s">
        <v>36</v>
      </c>
      <c r="E31" s="24"/>
    </row>
    <row r="32" spans="1:8" x14ac:dyDescent="0.2">
      <c r="A32" t="s">
        <v>35</v>
      </c>
    </row>
  </sheetData>
  <sortState ref="F37:F55">
    <sortCondition ref="F37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17D2-CD5C-7240-BD3E-382FF33EB329}">
  <dimension ref="A1:F32"/>
  <sheetViews>
    <sheetView tabSelected="1" workbookViewId="0">
      <selection activeCell="B13" sqref="B13"/>
    </sheetView>
  </sheetViews>
  <sheetFormatPr baseColWidth="10" defaultRowHeight="15" x14ac:dyDescent="0.2"/>
  <cols>
    <col min="1" max="1" width="13.5" customWidth="1"/>
    <col min="2" max="6" width="27.5" customWidth="1"/>
  </cols>
  <sheetData>
    <row r="1" spans="1:6" ht="80" x14ac:dyDescent="0.2">
      <c r="A1" s="13" t="s">
        <v>0</v>
      </c>
      <c r="B1" s="14" t="s">
        <v>38</v>
      </c>
      <c r="C1" s="14" t="s">
        <v>39</v>
      </c>
      <c r="D1" s="14" t="s">
        <v>28</v>
      </c>
      <c r="E1" s="14" t="s">
        <v>29</v>
      </c>
      <c r="F1" s="15" t="s">
        <v>30</v>
      </c>
    </row>
    <row r="2" spans="1:6" x14ac:dyDescent="0.2">
      <c r="A2" s="16" t="s">
        <v>1</v>
      </c>
      <c r="B2" s="17">
        <v>76507.131569999998</v>
      </c>
      <c r="C2" s="18">
        <v>8.4760049999999989</v>
      </c>
      <c r="D2" s="19">
        <f>B2/C2</f>
        <v>9026.3197780086266</v>
      </c>
      <c r="E2" s="22">
        <v>0.9765625</v>
      </c>
      <c r="F2" s="20">
        <f t="shared" ref="F2:F28" si="0">D2*E2</f>
        <v>8814.7654082115496</v>
      </c>
    </row>
    <row r="3" spans="1:6" x14ac:dyDescent="0.2">
      <c r="A3" s="16" t="s">
        <v>3</v>
      </c>
      <c r="B3" s="17">
        <v>111508100</v>
      </c>
      <c r="C3" s="18">
        <v>127.48445</v>
      </c>
      <c r="D3" s="16">
        <f t="shared" ref="D3:D28" si="1">B3/C3</f>
        <v>874680.00999337574</v>
      </c>
      <c r="E3" s="22">
        <v>8.5714040817026233E-3</v>
      </c>
      <c r="F3" s="20">
        <f t="shared" si="0"/>
        <v>7497.2358078409125</v>
      </c>
    </row>
    <row r="4" spans="1:6" x14ac:dyDescent="0.2">
      <c r="A4" s="16" t="s">
        <v>2</v>
      </c>
      <c r="B4" s="17">
        <v>438753.72899999999</v>
      </c>
      <c r="C4" s="18">
        <v>7.3648829999999998</v>
      </c>
      <c r="D4" s="16">
        <f t="shared" si="1"/>
        <v>59573.754124810941</v>
      </c>
      <c r="E4" s="22">
        <v>0.12338062924120913</v>
      </c>
      <c r="F4" s="21">
        <f t="shared" si="0"/>
        <v>7350.2472701802517</v>
      </c>
    </row>
    <row r="5" spans="1:6" x14ac:dyDescent="0.2">
      <c r="A5" s="16" t="s">
        <v>4</v>
      </c>
      <c r="B5" s="17">
        <v>45785.95</v>
      </c>
      <c r="C5" s="18">
        <v>5.708844</v>
      </c>
      <c r="D5" s="16">
        <f t="shared" si="1"/>
        <v>8020.1788663344096</v>
      </c>
      <c r="E5" s="22">
        <v>0.6958942240779401</v>
      </c>
      <c r="F5" s="20">
        <f t="shared" si="0"/>
        <v>5581.1961491540769</v>
      </c>
    </row>
    <row r="6" spans="1:6" x14ac:dyDescent="0.2">
      <c r="A6" s="16" t="s">
        <v>5</v>
      </c>
      <c r="B6" s="17">
        <v>1571100</v>
      </c>
      <c r="C6" s="18">
        <v>324.45946299999997</v>
      </c>
      <c r="D6" s="16">
        <f t="shared" si="1"/>
        <v>4842.2073607389293</v>
      </c>
      <c r="E6" s="22">
        <v>1</v>
      </c>
      <c r="F6" s="20">
        <f t="shared" si="0"/>
        <v>4842.2073607389293</v>
      </c>
    </row>
    <row r="7" spans="1:6" x14ac:dyDescent="0.2">
      <c r="A7" s="16" t="s">
        <v>6</v>
      </c>
      <c r="B7" s="17">
        <v>1170726.0530000001</v>
      </c>
      <c r="C7" s="18">
        <v>337.65396500000008</v>
      </c>
      <c r="D7" s="16">
        <f t="shared" si="1"/>
        <v>3467.2362073402569</v>
      </c>
      <c r="E7" s="22">
        <v>1.0834236186348862</v>
      </c>
      <c r="F7" s="20">
        <f t="shared" si="0"/>
        <v>3756.4855984184796</v>
      </c>
    </row>
    <row r="8" spans="1:6" x14ac:dyDescent="0.2">
      <c r="A8" s="16" t="s">
        <v>8</v>
      </c>
      <c r="B8" s="17">
        <v>82090.338115929044</v>
      </c>
      <c r="C8" s="18">
        <v>8.3215699999999995</v>
      </c>
      <c r="D8" s="16">
        <f t="shared" si="1"/>
        <v>9864.7656771413385</v>
      </c>
      <c r="E8" s="22">
        <v>0.26695141484249868</v>
      </c>
      <c r="F8" s="20">
        <f t="shared" si="0"/>
        <v>2633.4131546025997</v>
      </c>
    </row>
    <row r="9" spans="1:6" x14ac:dyDescent="0.2">
      <c r="A9" s="16" t="s">
        <v>7</v>
      </c>
      <c r="B9" s="17">
        <v>73623</v>
      </c>
      <c r="C9" s="18">
        <v>24.450561</v>
      </c>
      <c r="D9" s="16">
        <f t="shared" si="1"/>
        <v>3011.0965552078742</v>
      </c>
      <c r="E9" s="22">
        <v>0.73637702503681879</v>
      </c>
      <c r="F9" s="20">
        <f t="shared" si="0"/>
        <v>2217.3023234225875</v>
      </c>
    </row>
    <row r="10" spans="1:6" x14ac:dyDescent="0.2">
      <c r="A10" s="16" t="s">
        <v>10</v>
      </c>
      <c r="B10" s="17">
        <v>70997</v>
      </c>
      <c r="C10" s="18">
        <v>5.7335510000000003</v>
      </c>
      <c r="D10" s="16">
        <f t="shared" si="1"/>
        <v>12382.727562726834</v>
      </c>
      <c r="E10" s="22">
        <v>0.14568764568764569</v>
      </c>
      <c r="F10" s="20">
        <f t="shared" si="0"/>
        <v>1804.0104258051915</v>
      </c>
    </row>
    <row r="11" spans="1:6" x14ac:dyDescent="0.2">
      <c r="A11" s="16" t="s">
        <v>24</v>
      </c>
      <c r="B11" s="17">
        <v>107910020</v>
      </c>
      <c r="C11" s="18">
        <v>50.982211999999997</v>
      </c>
      <c r="D11" s="16">
        <f t="shared" si="1"/>
        <v>2116620.9892972084</v>
      </c>
      <c r="E11" s="22">
        <v>8.4847507816576651E-4</v>
      </c>
      <c r="F11" s="20">
        <f t="shared" si="0"/>
        <v>1795.9001593412509</v>
      </c>
    </row>
    <row r="12" spans="1:6" x14ac:dyDescent="0.2">
      <c r="A12" s="16" t="s">
        <v>11</v>
      </c>
      <c r="B12" s="17">
        <v>82037</v>
      </c>
      <c r="C12" s="18">
        <v>36.624198999999997</v>
      </c>
      <c r="D12" s="16">
        <f>B12/C12</f>
        <v>2239.9670775052309</v>
      </c>
      <c r="E12" s="22">
        <v>0.7407407407407407</v>
      </c>
      <c r="F12" s="20">
        <f>D12*E12</f>
        <v>1659.234872226097</v>
      </c>
    </row>
    <row r="13" spans="1:6" x14ac:dyDescent="0.2">
      <c r="A13" s="16" t="s">
        <v>9</v>
      </c>
      <c r="B13" s="17">
        <v>73250</v>
      </c>
      <c r="C13" s="18">
        <v>66.181585000000013</v>
      </c>
      <c r="D13" s="16">
        <f>B13/C13</f>
        <v>1106.8033502068588</v>
      </c>
      <c r="E13" s="22">
        <v>1.2376237623762376</v>
      </c>
      <c r="F13" s="20">
        <f>D13*E13</f>
        <v>1369.8061264936371</v>
      </c>
    </row>
    <row r="14" spans="1:6" x14ac:dyDescent="0.2">
      <c r="A14" s="16" t="s">
        <v>14</v>
      </c>
      <c r="B14" s="17">
        <v>9539000</v>
      </c>
      <c r="C14" s="18">
        <v>143.98975399999998</v>
      </c>
      <c r="D14" s="16">
        <f>B14/C14</f>
        <v>66247.769268360586</v>
      </c>
      <c r="E14" s="22">
        <v>1.6476636129967706E-2</v>
      </c>
      <c r="F14" s="20">
        <f>D14*E14</f>
        <v>1091.5403886568342</v>
      </c>
    </row>
    <row r="15" spans="1:6" x14ac:dyDescent="0.2">
      <c r="A15" s="16" t="s">
        <v>12</v>
      </c>
      <c r="B15" s="17">
        <v>46963</v>
      </c>
      <c r="C15" s="18">
        <v>5.305383</v>
      </c>
      <c r="D15" s="16">
        <f>B15/C15</f>
        <v>8851.9528184864321</v>
      </c>
      <c r="E15" s="22">
        <v>0.11619800139437601</v>
      </c>
      <c r="F15" s="20">
        <f>D15*E15</f>
        <v>1028.5792259454372</v>
      </c>
    </row>
    <row r="16" spans="1:6" x14ac:dyDescent="0.2">
      <c r="A16" s="16" t="s">
        <v>20</v>
      </c>
      <c r="B16" s="17">
        <v>741724</v>
      </c>
      <c r="C16" s="18">
        <v>44.271040999999997</v>
      </c>
      <c r="D16" s="16">
        <f t="shared" si="1"/>
        <v>16754.157644497223</v>
      </c>
      <c r="E16" s="22">
        <v>5.8048412375921517E-2</v>
      </c>
      <c r="F16" s="20">
        <f t="shared" si="0"/>
        <v>972.55225195897276</v>
      </c>
    </row>
    <row r="17" spans="1:6" x14ac:dyDescent="0.2">
      <c r="A17" s="16" t="s">
        <v>22</v>
      </c>
      <c r="B17" s="17">
        <v>5089</v>
      </c>
      <c r="C17" s="18">
        <v>4.7058179999999998</v>
      </c>
      <c r="D17" s="16">
        <f t="shared" si="1"/>
        <v>1081.4272885181706</v>
      </c>
      <c r="E17" s="22">
        <v>0.68259385665529004</v>
      </c>
      <c r="F17" s="20">
        <f t="shared" si="0"/>
        <v>738.17562356189114</v>
      </c>
    </row>
    <row r="18" spans="1:6" x14ac:dyDescent="0.2">
      <c r="A18" s="16" t="s">
        <v>27</v>
      </c>
      <c r="B18" s="17">
        <v>1802003</v>
      </c>
      <c r="C18" s="18">
        <v>69.037513000000004</v>
      </c>
      <c r="D18" s="16">
        <f>B18/C18</f>
        <v>26101.79483145634</v>
      </c>
      <c r="E18" s="22">
        <v>2.8270948773040823E-2</v>
      </c>
      <c r="F18" s="20">
        <f>D18*E18</f>
        <v>737.92250456452393</v>
      </c>
    </row>
    <row r="19" spans="1:6" x14ac:dyDescent="0.2">
      <c r="A19" s="16" t="s">
        <v>15</v>
      </c>
      <c r="B19" s="17">
        <v>7065000</v>
      </c>
      <c r="C19" s="18">
        <v>1409.5173970000001</v>
      </c>
      <c r="D19" s="16">
        <f>B19/C19</f>
        <v>5012.3538844125378</v>
      </c>
      <c r="E19" s="22">
        <v>0.14224751066856328</v>
      </c>
      <c r="F19" s="20">
        <f>D19*E19</f>
        <v>712.99486264758707</v>
      </c>
    </row>
    <row r="20" spans="1:6" x14ac:dyDescent="0.2">
      <c r="A20" s="16" t="s">
        <v>13</v>
      </c>
      <c r="B20" s="17">
        <v>57988</v>
      </c>
      <c r="C20" s="18">
        <v>9.9107009999999995</v>
      </c>
      <c r="D20" s="16">
        <f t="shared" si="1"/>
        <v>5851.0492850102128</v>
      </c>
      <c r="E20" s="22">
        <v>0.11243534967393748</v>
      </c>
      <c r="F20" s="20">
        <f t="shared" si="0"/>
        <v>657.86477231956519</v>
      </c>
    </row>
    <row r="21" spans="1:6" x14ac:dyDescent="0.2">
      <c r="A21" s="16" t="s">
        <v>16</v>
      </c>
      <c r="B21" s="17">
        <v>1542611.15</v>
      </c>
      <c r="C21" s="18">
        <v>129.163276</v>
      </c>
      <c r="D21" s="16">
        <f t="shared" si="1"/>
        <v>11943.109510477265</v>
      </c>
      <c r="E21" s="22">
        <v>5.0815590223080444E-2</v>
      </c>
      <c r="F21" s="20">
        <f t="shared" si="0"/>
        <v>606.89615887378761</v>
      </c>
    </row>
    <row r="22" spans="1:6" x14ac:dyDescent="0.2">
      <c r="A22" s="16" t="s">
        <v>18</v>
      </c>
      <c r="B22" s="17">
        <f>59497.96*1000</f>
        <v>59497960</v>
      </c>
      <c r="C22" s="18">
        <v>49.065615000000001</v>
      </c>
      <c r="D22" s="16">
        <f>B22/C22</f>
        <v>1212620.2840828551</v>
      </c>
      <c r="E22" s="22">
        <v>3.3911110228425009E-4</v>
      </c>
      <c r="F22" s="20">
        <f>D22*E22</f>
        <v>411.2130011875775</v>
      </c>
    </row>
    <row r="23" spans="1:6" x14ac:dyDescent="0.2">
      <c r="A23" s="16" t="s">
        <v>17</v>
      </c>
      <c r="B23" s="17">
        <v>118492.0199</v>
      </c>
      <c r="C23" s="18">
        <v>80.745020000000011</v>
      </c>
      <c r="D23" s="16">
        <f t="shared" si="1"/>
        <v>1467.4839377090993</v>
      </c>
      <c r="E23" s="22">
        <v>0.2635740643120717</v>
      </c>
      <c r="F23" s="20">
        <f t="shared" si="0"/>
        <v>386.79070577467036</v>
      </c>
    </row>
    <row r="24" spans="1:6" x14ac:dyDescent="0.2">
      <c r="A24" s="16" t="s">
        <v>19</v>
      </c>
      <c r="B24" s="17">
        <v>250363.68100000001</v>
      </c>
      <c r="C24" s="18">
        <v>209.28827799999999</v>
      </c>
      <c r="D24" s="16">
        <f t="shared" si="1"/>
        <v>1196.2623200521532</v>
      </c>
      <c r="E24" s="22">
        <v>0.30102347983142685</v>
      </c>
      <c r="F24" s="20">
        <f t="shared" si="0"/>
        <v>360.10304637331524</v>
      </c>
    </row>
    <row r="25" spans="1:6" x14ac:dyDescent="0.2">
      <c r="A25" s="16" t="s">
        <v>21</v>
      </c>
      <c r="B25" s="17">
        <v>256894</v>
      </c>
      <c r="C25" s="18">
        <v>56.717156000000003</v>
      </c>
      <c r="D25" s="16">
        <f t="shared" si="1"/>
        <v>4529.3878980814907</v>
      </c>
      <c r="E25" s="22">
        <v>7.2155278158597305E-2</v>
      </c>
      <c r="F25" s="20">
        <f t="shared" si="0"/>
        <v>326.81924367425432</v>
      </c>
    </row>
    <row r="26" spans="1:6" x14ac:dyDescent="0.2">
      <c r="A26" s="16" t="s">
        <v>26</v>
      </c>
      <c r="B26" s="17">
        <v>694830000</v>
      </c>
      <c r="C26" s="18">
        <v>263.99137899999999</v>
      </c>
      <c r="D26" s="16">
        <f>B26/C26</f>
        <v>2632017.7675195979</v>
      </c>
      <c r="E26" s="22">
        <v>7.4736316706747386E-5</v>
      </c>
      <c r="F26" s="20">
        <f>D26*E26</f>
        <v>196.70731345113089</v>
      </c>
    </row>
    <row r="27" spans="1:6" x14ac:dyDescent="0.2">
      <c r="A27" s="16" t="s">
        <v>25</v>
      </c>
      <c r="B27" s="17">
        <v>16932670</v>
      </c>
      <c r="C27" s="18">
        <v>1339.1801270000001</v>
      </c>
      <c r="D27" s="16">
        <f t="shared" si="1"/>
        <v>12644.057105247051</v>
      </c>
      <c r="E27" s="22">
        <v>1.4747304930024038E-2</v>
      </c>
      <c r="F27" s="20">
        <f t="shared" si="0"/>
        <v>186.46576568371532</v>
      </c>
    </row>
    <row r="28" spans="1:6" x14ac:dyDescent="0.2">
      <c r="A28" s="16" t="s">
        <v>23</v>
      </c>
      <c r="B28" s="17">
        <v>2157229.64</v>
      </c>
      <c r="C28" s="18">
        <v>190.88631099999998</v>
      </c>
      <c r="D28" s="16">
        <f t="shared" si="1"/>
        <v>11301.122792403905</v>
      </c>
      <c r="E28" s="22">
        <v>3.0049999999999999E-3</v>
      </c>
      <c r="F28" s="20">
        <f t="shared" si="0"/>
        <v>33.95987399117373</v>
      </c>
    </row>
    <row r="29" spans="1:6" x14ac:dyDescent="0.2">
      <c r="C29" s="4"/>
      <c r="F29" s="10"/>
    </row>
    <row r="30" spans="1:6" x14ac:dyDescent="0.2">
      <c r="A30" t="s">
        <v>40</v>
      </c>
      <c r="C30" s="4"/>
      <c r="F30" s="10"/>
    </row>
    <row r="31" spans="1:6" x14ac:dyDescent="0.2">
      <c r="A31" t="s">
        <v>41</v>
      </c>
      <c r="C31" s="4"/>
      <c r="F31" s="10"/>
    </row>
    <row r="32" spans="1:6" x14ac:dyDescent="0.2">
      <c r="A32" t="s">
        <v>42</v>
      </c>
      <c r="C32" s="4"/>
      <c r="D32" t="s">
        <v>43</v>
      </c>
      <c r="F3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3.6 data</vt:lpstr>
      <vt:lpstr>figure 3.6</vt:lpstr>
      <vt:lpstr>currency per capita 2018</vt:lpstr>
      <vt:lpstr>currency per capita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2020-07-17T15:00:38Z</dcterms:modified>
</cp:coreProperties>
</file>