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5"/>
  <workbookPr filterPrivacy="1"/>
  <xr:revisionPtr revIDLastSave="0" documentId="8_{33813750-FF94-1447-A1AE-B3AA26B63272}" xr6:coauthVersionLast="36" xr6:coauthVersionMax="36" xr10:uidLastSave="{00000000-0000-0000-0000-000000000000}"/>
  <bookViews>
    <workbookView xWindow="1580" yWindow="460" windowWidth="25240" windowHeight="14520" activeTab="2" xr2:uid="{00000000-000D-0000-FFFF-FFFF00000000}"/>
  </bookViews>
  <sheets>
    <sheet name="figure 3.4 data" sheetId="4" r:id="rId1"/>
    <sheet name="figure 3.4" sheetId="2" r:id="rId2"/>
    <sheet name="currency to GDP ratio" sheetId="3" r:id="rId3"/>
  </sheets>
  <calcPr calcId="181029" concurrentCalc="0"/>
</workbook>
</file>

<file path=xl/calcChain.xml><?xml version="1.0" encoding="utf-8"?>
<calcChain xmlns="http://schemas.openxmlformats.org/spreadsheetml/2006/main">
  <c r="M20" i="3" l="1"/>
  <c r="M30" i="3"/>
  <c r="M29" i="3"/>
  <c r="M28" i="3"/>
  <c r="H28" i="3"/>
  <c r="M26" i="3"/>
  <c r="M25" i="3"/>
  <c r="M24" i="3"/>
  <c r="M23" i="3"/>
  <c r="M10" i="3"/>
  <c r="F19" i="3"/>
  <c r="H19" i="3"/>
  <c r="K19" i="3"/>
  <c r="M19" i="3"/>
  <c r="M18" i="3"/>
  <c r="M16" i="3"/>
  <c r="M15" i="3"/>
  <c r="M14" i="3"/>
  <c r="M9" i="3"/>
  <c r="M8" i="3"/>
  <c r="L8" i="3"/>
  <c r="M6" i="3"/>
  <c r="M5" i="3"/>
  <c r="M3" i="3"/>
  <c r="M4" i="3"/>
  <c r="K31" i="3"/>
  <c r="K30" i="3"/>
  <c r="K29" i="3"/>
  <c r="K28" i="3"/>
  <c r="K27" i="3"/>
  <c r="K26" i="3"/>
  <c r="K25" i="3"/>
  <c r="K24" i="3"/>
  <c r="K23" i="3"/>
  <c r="K22" i="3"/>
  <c r="K21" i="3"/>
  <c r="K20" i="3"/>
  <c r="K18" i="3"/>
  <c r="K17" i="3"/>
  <c r="K16" i="3"/>
  <c r="K15" i="3"/>
  <c r="K14" i="3"/>
  <c r="K13" i="3"/>
  <c r="K12" i="3"/>
  <c r="K11" i="3"/>
  <c r="K10" i="3"/>
  <c r="K9" i="3"/>
  <c r="K8" i="3"/>
  <c r="K6" i="3"/>
  <c r="K5" i="3"/>
  <c r="K4" i="3"/>
  <c r="K3" i="3"/>
  <c r="F3" i="3"/>
  <c r="F31" i="3"/>
  <c r="F30" i="3"/>
  <c r="F29" i="3"/>
  <c r="F28" i="3"/>
  <c r="F27" i="3"/>
  <c r="F26" i="3"/>
  <c r="F25" i="3"/>
  <c r="F24" i="3"/>
  <c r="F23" i="3"/>
  <c r="F22" i="3"/>
  <c r="F21" i="3"/>
  <c r="F20" i="3"/>
  <c r="F18" i="3"/>
  <c r="F17" i="3"/>
  <c r="F16" i="3"/>
  <c r="F15" i="3"/>
  <c r="F14" i="3"/>
  <c r="F13" i="3"/>
  <c r="F12" i="3"/>
  <c r="F11" i="3"/>
  <c r="F10" i="3"/>
  <c r="F9" i="3"/>
  <c r="F8" i="3"/>
  <c r="F6" i="3"/>
  <c r="F5" i="3"/>
  <c r="F4" i="3"/>
  <c r="B19" i="3"/>
  <c r="D4" i="3"/>
  <c r="D6" i="3"/>
  <c r="D10" i="3"/>
  <c r="D5" i="3"/>
  <c r="D8" i="3"/>
  <c r="D7" i="3"/>
  <c r="D13" i="3"/>
  <c r="D9" i="3"/>
  <c r="D12" i="3"/>
  <c r="D17" i="3"/>
  <c r="D16" i="3"/>
  <c r="D15" i="3"/>
  <c r="D22" i="3"/>
  <c r="D20" i="3"/>
  <c r="D23" i="3"/>
  <c r="D25" i="3"/>
  <c r="D21" i="3"/>
  <c r="D24" i="3"/>
  <c r="D19" i="3"/>
  <c r="D27" i="3"/>
  <c r="D26" i="3"/>
  <c r="D18" i="3"/>
  <c r="D28" i="3"/>
  <c r="D14" i="3"/>
  <c r="D31" i="3"/>
  <c r="D29" i="3"/>
  <c r="D30" i="3"/>
  <c r="D3" i="3"/>
  <c r="D11" i="3"/>
</calcChain>
</file>

<file path=xl/sharedStrings.xml><?xml version="1.0" encoding="utf-8"?>
<sst xmlns="http://schemas.openxmlformats.org/spreadsheetml/2006/main" count="144" uniqueCount="89">
  <si>
    <t>Country</t>
  </si>
  <si>
    <t>Japan</t>
  </si>
  <si>
    <t>Hong Kong</t>
  </si>
  <si>
    <t>Switzerland</t>
  </si>
  <si>
    <t>India</t>
  </si>
  <si>
    <t>Thailand</t>
  </si>
  <si>
    <t>Eurozone</t>
  </si>
  <si>
    <t>Taiwan</t>
  </si>
  <si>
    <t>China</t>
  </si>
  <si>
    <t>Russia</t>
  </si>
  <si>
    <t>Singapore</t>
  </si>
  <si>
    <t>US</t>
  </si>
  <si>
    <t>Colombia</t>
  </si>
  <si>
    <t>Israel</t>
  </si>
  <si>
    <t>Mexico</t>
  </si>
  <si>
    <t>Korea</t>
  </si>
  <si>
    <t>Turkey</t>
  </si>
  <si>
    <t>Australia</t>
  </si>
  <si>
    <t>UK</t>
  </si>
  <si>
    <t>Indonesia</t>
  </si>
  <si>
    <t>Canada</t>
  </si>
  <si>
    <t>Chile</t>
  </si>
  <si>
    <t>Denmark</t>
  </si>
  <si>
    <t>Brazil</t>
  </si>
  <si>
    <t>South Africa</t>
  </si>
  <si>
    <t>New Zealand</t>
  </si>
  <si>
    <t>Argentina</t>
  </si>
  <si>
    <t>Sweden</t>
  </si>
  <si>
    <t>Nigeria</t>
  </si>
  <si>
    <t xml:space="preserve">Norway </t>
  </si>
  <si>
    <t xml:space="preserve">Data Sources: Central bank bulletins and Central Bank Sources. GDP data from WEO </t>
  </si>
  <si>
    <t>Currency Outside Banks 2017</t>
  </si>
  <si>
    <t>End 2017</t>
  </si>
  <si>
    <t xml:space="preserve">Average </t>
  </si>
  <si>
    <t>NA</t>
  </si>
  <si>
    <t>https://fred.stlouisfed.org/series/MYAGM0CNM189N</t>
  </si>
  <si>
    <t>Dec 2017 M0</t>
  </si>
  <si>
    <t>http://www.stat-search.boj.or.jp/ssi/cgi-bin/famecgi2?cgi=$nme_a000_en&amp;lstSelection=MD05</t>
  </si>
  <si>
    <t>https://www.snb.ch/en/iabout/cash/id/cash_circulation</t>
  </si>
  <si>
    <t>http://sdw.ecb.europa.eu/browse.do?node=bbn4112</t>
  </si>
  <si>
    <t>https://www.cbr.ru/Eng/statistics/?PrtId=dkfs</t>
  </si>
  <si>
    <t>http://www.mas.gov.sg/Statistics/Currency-Statistics.aspx</t>
  </si>
  <si>
    <t>http://www.banrep.gov.co/en/node/32774</t>
  </si>
  <si>
    <t>http://www.banxico.org.mx/SieInternet/consultarDirectorioInternetAction.do?sector=11&amp;accion=consultarCuadro&amp;idCuadro=CF315&amp;locale=en</t>
  </si>
  <si>
    <t>http://www.boi.org.il/en/DataAndStatistics/Pages/MainPage.aspx?Level=3&amp;Sid=23&amp;SubjectType=2</t>
  </si>
  <si>
    <t>http://www.tcmb.gov.tr/wps/wcm/connect/TCMB+EN/TCMB+EN/Main+Menu/STATISTICS/Banknotes+in+Circulation</t>
  </si>
  <si>
    <t>https://www.bankofengland.co.uk/statistics/banknote</t>
  </si>
  <si>
    <t>https://www.bi.go.id/en/moneter/indikator/Default.aspx</t>
  </si>
  <si>
    <t>https://www.bankofcanada.ca/rates/banking-and-financial-statistics/bank-of-canada-assets-and-liabilities-month-end-formerly-b1/</t>
  </si>
  <si>
    <t>http://wwwrs.resbank.co.za/webindicators/SDDSDetail.aspx?DataItem=MON0088A</t>
  </si>
  <si>
    <t>https://www.rbnz.govt.nz/statistics/f3</t>
  </si>
  <si>
    <t>http://www.bcra.gob.ar/Pdfs/PublicacionesEstadisticas/Bul1217.pdf</t>
  </si>
  <si>
    <t>http://www.cbn.gov.ng/rates/mnycredit.asp?year=2017&amp;month=11</t>
  </si>
  <si>
    <t>http://www.nationalbanken.dk/en/banknotes_and_coins/figures/Pages/Default.aspx</t>
  </si>
  <si>
    <t>End 2017 (Only Bank notes)</t>
  </si>
  <si>
    <t>https://www.federalreserve.gov/paymentsystems/coin_currcircvalue.htm</t>
  </si>
  <si>
    <t>http://www.hkma.gov.hk/eng/market-data-and-statistics/monthly-statistical-bulletin/table.shtml#section2</t>
  </si>
  <si>
    <t>International Monetary Fund, World Economic Outlook Database, April 2018</t>
  </si>
  <si>
    <t>Date for Currency Circulation</t>
  </si>
  <si>
    <t>2017 GDP (update based on data available on July 2018)</t>
  </si>
  <si>
    <t>Currency to GDP Ratio</t>
  </si>
  <si>
    <t>Currency Outside Banks 2016</t>
  </si>
  <si>
    <t>Ratio 2017</t>
  </si>
  <si>
    <t>Ratio 2016</t>
  </si>
  <si>
    <t>2018 GDP (billions)</t>
  </si>
  <si>
    <t>Currency data for 2018 (December, year end of average depending on availability).</t>
  </si>
  <si>
    <t>Currency Outside Banks 2018 (billions)</t>
  </si>
  <si>
    <t>Ratio 2018</t>
  </si>
  <si>
    <t>End 2018</t>
  </si>
  <si>
    <t xml:space="preserve">2016 GDP </t>
  </si>
  <si>
    <t>https://www.bot.or.th/App/BTWS_STAT/statistics/ReportPage.aspx?reportID=877&amp;language=eng</t>
  </si>
  <si>
    <t>2018 (Only Bank notes)</t>
  </si>
  <si>
    <t>https://bcra.gob.ar/Pdfs/PublicacionesEstadisticas/Bol0519.pdf</t>
  </si>
  <si>
    <t>End 2018 Average</t>
  </si>
  <si>
    <t>Banco Central de Chile, Statistics Database, "Billetes en circulación (Saldos en millones de pesos) Total"</t>
  </si>
  <si>
    <t>2017-18</t>
  </si>
  <si>
    <t>https://www.rbi.org.in/Scripts/PublicationsView.aspx?id=19031</t>
  </si>
  <si>
    <t>https://ecos.bok.or.kr/flex/EasySearch_e.jsp</t>
  </si>
  <si>
    <t>https://www.rba.gov.au/statistics/tables/</t>
  </si>
  <si>
    <t>Table A6 Banknotes on Issue by Denomination</t>
  </si>
  <si>
    <t>2017 (Only Banknotes)</t>
  </si>
  <si>
    <t>1 Dec 2017 (Only Bank notes)</t>
  </si>
  <si>
    <t>2018 (Only Banknotes)</t>
  </si>
  <si>
    <t>1 Dec 2018  (Only Banknotes)</t>
  </si>
  <si>
    <t>https://www3.bcb.gov.br/sgspub/consultarvalores/consultarValoresSeries.do?method=consultarSeries&amp;series=20246</t>
  </si>
  <si>
    <t>https://www.riksbank.se/en-gb/statistics/payments-notes-and-coins/notes-and-coins/</t>
  </si>
  <si>
    <t>Date update: 2019/10/29</t>
  </si>
  <si>
    <t>GDP: International Monetary Fund, World Economic Outlook Database, October 2019</t>
  </si>
  <si>
    <t>https://www.ssb.no/en/statbank/table/10947/tableViewLayout1/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</si>
</sst>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Tms Rm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/>
    <xf numFmtId="37" fontId="9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" wrapText="1"/>
    </xf>
    <xf numFmtId="10" fontId="2" fillId="0" borderId="0" xfId="1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10" fontId="2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10" fontId="0" fillId="0" borderId="0" xfId="1" applyNumberFormat="1" applyFont="1" applyFill="1" applyAlignment="1"/>
    <xf numFmtId="4" fontId="0" fillId="0" borderId="0" xfId="0" applyNumberFormat="1"/>
    <xf numFmtId="10" fontId="0" fillId="0" borderId="0" xfId="1" applyNumberFormat="1" applyFont="1" applyAlignment="1"/>
    <xf numFmtId="0" fontId="4" fillId="2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43" fontId="4" fillId="0" borderId="0" xfId="2" applyFont="1" applyFill="1" applyAlignment="1">
      <alignment horizontal="center"/>
    </xf>
    <xf numFmtId="0" fontId="7" fillId="0" borderId="0" xfId="3" applyAlignment="1">
      <alignment horizontal="left" vertical="center" indent="2"/>
    </xf>
    <xf numFmtId="0" fontId="0" fillId="0" borderId="0" xfId="0" applyAlignment="1">
      <alignment horizontal="left"/>
    </xf>
    <xf numFmtId="0" fontId="7" fillId="0" borderId="0" xfId="3" applyAlignment="1">
      <alignment horizontal="left" vertical="center"/>
    </xf>
    <xf numFmtId="0" fontId="0" fillId="0" borderId="0" xfId="0" applyFill="1" applyAlignment="1">
      <alignment horizontal="left"/>
    </xf>
    <xf numFmtId="43" fontId="0" fillId="0" borderId="0" xfId="2" applyFont="1" applyFill="1"/>
    <xf numFmtId="0" fontId="0" fillId="0" borderId="1" xfId="0" applyBorder="1" applyAlignment="1">
      <alignment horizontal="center" vertical="center"/>
    </xf>
    <xf numFmtId="43" fontId="0" fillId="3" borderId="1" xfId="2" applyFont="1" applyFill="1" applyBorder="1"/>
    <xf numFmtId="0" fontId="0" fillId="0" borderId="1" xfId="0" applyBorder="1" applyAlignment="1">
      <alignment horizontal="center"/>
    </xf>
    <xf numFmtId="43" fontId="5" fillId="3" borderId="1" xfId="2" applyFon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6" fillId="3" borderId="1" xfId="2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1" fillId="3" borderId="1" xfId="2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3" fontId="1" fillId="4" borderId="1" xfId="2" applyFont="1" applyFill="1" applyBorder="1" applyAlignment="1">
      <alignment horizontal="center"/>
    </xf>
    <xf numFmtId="4" fontId="0" fillId="3" borderId="1" xfId="0" applyNumberFormat="1" applyFill="1" applyBorder="1"/>
    <xf numFmtId="17" fontId="0" fillId="0" borderId="1" xfId="0" applyNumberFormat="1" applyBorder="1" applyAlignment="1">
      <alignment horizontal="center"/>
    </xf>
    <xf numFmtId="17" fontId="0" fillId="4" borderId="1" xfId="0" applyNumberFormat="1" applyFill="1" applyBorder="1" applyAlignment="1">
      <alignment horizontal="center"/>
    </xf>
    <xf numFmtId="43" fontId="5" fillId="3" borderId="1" xfId="2" applyFont="1" applyFill="1" applyBorder="1" applyAlignment="1" applyProtection="1">
      <alignment horizontal="center"/>
    </xf>
    <xf numFmtId="43" fontId="0" fillId="3" borderId="1" xfId="2" applyFont="1" applyFill="1" applyBorder="1" applyAlignment="1">
      <alignment horizontal="center"/>
    </xf>
    <xf numFmtId="43" fontId="4" fillId="3" borderId="1" xfId="2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3" fontId="1" fillId="3" borderId="1" xfId="2" applyFont="1" applyFill="1" applyBorder="1"/>
    <xf numFmtId="4" fontId="1" fillId="3" borderId="1" xfId="0" applyNumberFormat="1" applyFont="1" applyFill="1" applyBorder="1"/>
    <xf numFmtId="1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3"/>
    <xf numFmtId="43" fontId="0" fillId="5" borderId="1" xfId="2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right" wrapText="1"/>
    </xf>
    <xf numFmtId="4" fontId="1" fillId="3" borderId="1" xfId="0" applyNumberFormat="1" applyFont="1" applyFill="1" applyBorder="1" applyAlignment="1">
      <alignment horizontal="right" wrapText="1"/>
    </xf>
    <xf numFmtId="43" fontId="1" fillId="4" borderId="1" xfId="2" applyFont="1" applyFill="1" applyBorder="1" applyAlignment="1">
      <alignment horizontal="right"/>
    </xf>
    <xf numFmtId="0" fontId="7" fillId="0" borderId="0" xfId="3" applyAlignment="1">
      <alignment horizontal="left"/>
    </xf>
  </cellXfs>
  <cellStyles count="7">
    <cellStyle name="Comma" xfId="2" builtinId="3"/>
    <cellStyle name="Hyperlink" xfId="3" builtinId="8"/>
    <cellStyle name="Normal" xfId="0" builtinId="0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en-US" sz="1600"/>
              <a:t>Figure 3.4:</a:t>
            </a:r>
            <a:r>
              <a:rPr lang="en-US" altLang="en-US" sz="1600" baseline="0"/>
              <a:t> </a:t>
            </a:r>
            <a:r>
              <a:rPr lang="en-US" altLang="en-US" sz="1600"/>
              <a:t>Currency-GDP Ratio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3.4 data'!$B$1</c:f>
              <c:strCache>
                <c:ptCount val="1"/>
                <c:pt idx="0">
                  <c:v>Currency to GDP Ratio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3.4 data'!$A$2:$A$29</c:f>
              <c:strCache>
                <c:ptCount val="28"/>
                <c:pt idx="0">
                  <c:v>Japan</c:v>
                </c:pt>
                <c:pt idx="1">
                  <c:v>Hong Kong</c:v>
                </c:pt>
                <c:pt idx="2">
                  <c:v>Switzerland</c:v>
                </c:pt>
                <c:pt idx="3">
                  <c:v>Thailand</c:v>
                </c:pt>
                <c:pt idx="4">
                  <c:v>Eurozone</c:v>
                </c:pt>
                <c:pt idx="5">
                  <c:v>Singapore</c:v>
                </c:pt>
                <c:pt idx="6">
                  <c:v>Russia</c:v>
                </c:pt>
                <c:pt idx="7">
                  <c:v>India</c:v>
                </c:pt>
                <c:pt idx="8">
                  <c:v>Argentina</c:v>
                </c:pt>
                <c:pt idx="9">
                  <c:v>China</c:v>
                </c:pt>
                <c:pt idx="10">
                  <c:v>US</c:v>
                </c:pt>
                <c:pt idx="11">
                  <c:v>Mexico</c:v>
                </c:pt>
                <c:pt idx="12">
                  <c:v>Colombia</c:v>
                </c:pt>
                <c:pt idx="13">
                  <c:v>Israel</c:v>
                </c:pt>
                <c:pt idx="14">
                  <c:v>Korea</c:v>
                </c:pt>
                <c:pt idx="15">
                  <c:v>South Africa</c:v>
                </c:pt>
                <c:pt idx="16">
                  <c:v>Indonesia</c:v>
                </c:pt>
                <c:pt idx="17">
                  <c:v>Chile</c:v>
                </c:pt>
                <c:pt idx="18">
                  <c:v>Australia</c:v>
                </c:pt>
                <c:pt idx="19">
                  <c:v>Canada</c:v>
                </c:pt>
                <c:pt idx="20">
                  <c:v>Brazil</c:v>
                </c:pt>
                <c:pt idx="21">
                  <c:v>Turkey</c:v>
                </c:pt>
                <c:pt idx="22">
                  <c:v>UK</c:v>
                </c:pt>
                <c:pt idx="23">
                  <c:v>Denmark</c:v>
                </c:pt>
                <c:pt idx="24">
                  <c:v>New Zealand</c:v>
                </c:pt>
                <c:pt idx="25">
                  <c:v>Nigeria</c:v>
                </c:pt>
                <c:pt idx="26">
                  <c:v>Sweden</c:v>
                </c:pt>
                <c:pt idx="27">
                  <c:v>Norway </c:v>
                </c:pt>
              </c:strCache>
            </c:strRef>
          </c:cat>
          <c:val>
            <c:numRef>
              <c:f>'figure 3.4 data'!$B$2:$B$29</c:f>
              <c:numCache>
                <c:formatCode>0.00%</c:formatCode>
                <c:ptCount val="28"/>
                <c:pt idx="0">
                  <c:v>0.20985035747375197</c:v>
                </c:pt>
                <c:pt idx="1">
                  <c:v>0.16410787651958575</c:v>
                </c:pt>
                <c:pt idx="2">
                  <c:v>0.11449906586215343</c:v>
                </c:pt>
                <c:pt idx="3">
                  <c:v>0.11379296397910776</c:v>
                </c:pt>
                <c:pt idx="4">
                  <c:v>0.10644071579962136</c:v>
                </c:pt>
                <c:pt idx="5">
                  <c:v>9.9697663765460381E-2</c:v>
                </c:pt>
                <c:pt idx="6">
                  <c:v>9.9380221379763142E-2</c:v>
                </c:pt>
                <c:pt idx="7">
                  <c:v>9.6230015949366018E-2</c:v>
                </c:pt>
                <c:pt idx="8">
                  <c:v>9.1525347139730193E-2</c:v>
                </c:pt>
                <c:pt idx="9">
                  <c:v>8.2775042796118609E-2</c:v>
                </c:pt>
                <c:pt idx="10">
                  <c:v>8.1238080198248325E-2</c:v>
                </c:pt>
                <c:pt idx="11">
                  <c:v>7.1146913398087638E-2</c:v>
                </c:pt>
                <c:pt idx="12">
                  <c:v>6.6747346388983705E-2</c:v>
                </c:pt>
                <c:pt idx="13">
                  <c:v>6.4315882821541839E-2</c:v>
                </c:pt>
                <c:pt idx="14">
                  <c:v>6.0939887365024217E-2</c:v>
                </c:pt>
                <c:pt idx="15">
                  <c:v>5.7495640041855603E-2</c:v>
                </c:pt>
                <c:pt idx="16">
                  <c:v>5.0530812811016707E-2</c:v>
                </c:pt>
                <c:pt idx="17">
                  <c:v>4.7135350582061003E-2</c:v>
                </c:pt>
                <c:pt idx="18">
                  <c:v>4.27480111690638E-2</c:v>
                </c:pt>
                <c:pt idx="19">
                  <c:v>4.0644687390156191E-2</c:v>
                </c:pt>
                <c:pt idx="20">
                  <c:v>3.8824970548069652E-2</c:v>
                </c:pt>
                <c:pt idx="21">
                  <c:v>3.5512317453327925E-2</c:v>
                </c:pt>
                <c:pt idx="22">
                  <c:v>3.2534518255482314E-2</c:v>
                </c:pt>
                <c:pt idx="23">
                  <c:v>3.1757170103278276E-2</c:v>
                </c:pt>
                <c:pt idx="24">
                  <c:v>2.0862516332176863E-2</c:v>
                </c:pt>
                <c:pt idx="25">
                  <c:v>1.8047581896568753E-2</c:v>
                </c:pt>
                <c:pt idx="26">
                  <c:v>1.1999164196149095E-2</c:v>
                </c:pt>
                <c:pt idx="27">
                  <c:v>1.1821199367859386E-2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3-4C0B-99B2-56005B604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233101912"/>
        <c:axId val="233112072"/>
      </c:barChart>
      <c:catAx>
        <c:axId val="233101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112072"/>
        <c:crosses val="autoZero"/>
        <c:auto val="1"/>
        <c:lblAlgn val="ctr"/>
        <c:lblOffset val="100"/>
        <c:noMultiLvlLbl val="0"/>
      </c:catAx>
      <c:valAx>
        <c:axId val="233112072"/>
        <c:scaling>
          <c:orientation val="minMax"/>
        </c:scaling>
        <c:delete val="0"/>
        <c:axPos val="b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233101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514350</xdr:colOff>
      <xdr:row>33</xdr:row>
      <xdr:rowOff>38100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workbookViewId="0">
      <selection activeCell="E25" sqref="E25"/>
    </sheetView>
  </sheetViews>
  <sheetFormatPr baseColWidth="10" defaultColWidth="8.83203125" defaultRowHeight="15"/>
  <cols>
    <col min="1" max="1" width="8.83203125" style="6"/>
    <col min="2" max="2" width="15.33203125" style="7" customWidth="1"/>
    <col min="5" max="5" width="10.5" style="9" bestFit="1" customWidth="1"/>
  </cols>
  <sheetData>
    <row r="1" spans="1:9">
      <c r="A1" s="1" t="s">
        <v>0</v>
      </c>
      <c r="B1" t="s">
        <v>60</v>
      </c>
      <c r="G1" s="3"/>
      <c r="H1" s="4"/>
    </row>
    <row r="2" spans="1:9">
      <c r="A2" s="5" t="s">
        <v>1</v>
      </c>
      <c r="B2" s="9">
        <v>0.20985035747375197</v>
      </c>
      <c r="E2" s="5"/>
      <c r="F2" s="5"/>
      <c r="G2" s="5"/>
      <c r="H2" s="9"/>
    </row>
    <row r="3" spans="1:9">
      <c r="A3" s="5" t="s">
        <v>2</v>
      </c>
      <c r="B3" s="9">
        <v>0.16410787651958575</v>
      </c>
      <c r="E3" s="5"/>
      <c r="F3" s="5"/>
      <c r="G3" s="5"/>
      <c r="H3" s="9"/>
    </row>
    <row r="4" spans="1:9">
      <c r="A4" s="5" t="s">
        <v>3</v>
      </c>
      <c r="B4" s="9">
        <v>0.11449906586215343</v>
      </c>
      <c r="E4" s="5"/>
      <c r="F4" s="5"/>
      <c r="G4" s="5"/>
      <c r="H4" s="7"/>
      <c r="I4" s="6"/>
    </row>
    <row r="5" spans="1:9">
      <c r="A5" s="5" t="s">
        <v>5</v>
      </c>
      <c r="B5" s="9">
        <v>0.11379296397910776</v>
      </c>
      <c r="E5" s="5"/>
      <c r="F5" s="5"/>
      <c r="G5" s="5"/>
      <c r="H5" s="9"/>
    </row>
    <row r="6" spans="1:9">
      <c r="A6" s="5" t="s">
        <v>6</v>
      </c>
      <c r="B6" s="9">
        <v>0.10644071579962136</v>
      </c>
      <c r="E6" s="5"/>
      <c r="F6" s="5"/>
      <c r="G6" s="5"/>
      <c r="H6" s="7"/>
      <c r="I6" s="6"/>
    </row>
    <row r="7" spans="1:9">
      <c r="A7" s="5" t="s">
        <v>10</v>
      </c>
      <c r="B7" s="9">
        <v>9.9697663765460381E-2</v>
      </c>
      <c r="E7" s="5"/>
      <c r="F7" s="5"/>
      <c r="G7" s="5"/>
      <c r="H7" s="9"/>
    </row>
    <row r="8" spans="1:9">
      <c r="A8" s="5" t="s">
        <v>9</v>
      </c>
      <c r="B8" s="9">
        <v>9.9380221379763142E-2</v>
      </c>
      <c r="E8" s="5"/>
      <c r="F8" s="5"/>
      <c r="G8" s="5"/>
      <c r="H8" s="9"/>
    </row>
    <row r="9" spans="1:9">
      <c r="A9" s="5" t="s">
        <v>4</v>
      </c>
      <c r="B9" s="9">
        <v>9.6230015949366018E-2</v>
      </c>
      <c r="E9" s="5"/>
      <c r="F9" s="5"/>
      <c r="G9" s="5"/>
      <c r="H9" s="9"/>
    </row>
    <row r="10" spans="1:9">
      <c r="A10" s="5" t="s">
        <v>26</v>
      </c>
      <c r="B10" s="9">
        <v>9.1525347139730193E-2</v>
      </c>
      <c r="E10" s="5"/>
      <c r="F10" s="5"/>
      <c r="G10" s="5"/>
      <c r="H10" s="9"/>
    </row>
    <row r="11" spans="1:9">
      <c r="A11" s="5" t="s">
        <v>8</v>
      </c>
      <c r="B11" s="9">
        <v>8.2775042796118609E-2</v>
      </c>
      <c r="E11" s="5"/>
      <c r="F11" s="5"/>
      <c r="G11" s="5"/>
      <c r="H11" s="9"/>
    </row>
    <row r="12" spans="1:9">
      <c r="A12" s="5" t="s">
        <v>11</v>
      </c>
      <c r="B12" s="9">
        <v>8.1238080198248325E-2</v>
      </c>
      <c r="E12" s="5"/>
      <c r="F12" s="5"/>
      <c r="G12" s="5"/>
      <c r="H12" s="9"/>
    </row>
    <row r="13" spans="1:9">
      <c r="A13" s="5" t="s">
        <v>14</v>
      </c>
      <c r="B13" s="9">
        <v>7.1146913398087638E-2</v>
      </c>
      <c r="E13" s="5"/>
      <c r="F13" s="5"/>
      <c r="G13" s="5"/>
      <c r="H13" s="9"/>
    </row>
    <row r="14" spans="1:9">
      <c r="A14" s="5" t="s">
        <v>12</v>
      </c>
      <c r="B14" s="9">
        <v>6.6747346388983705E-2</v>
      </c>
      <c r="E14" s="5"/>
      <c r="F14" s="5"/>
      <c r="G14" s="5"/>
      <c r="H14" s="9"/>
    </row>
    <row r="15" spans="1:9">
      <c r="A15" s="5" t="s">
        <v>13</v>
      </c>
      <c r="B15" s="9">
        <v>6.4315882821541839E-2</v>
      </c>
      <c r="E15" s="5"/>
      <c r="F15" s="5"/>
      <c r="G15" s="5"/>
      <c r="H15" s="9"/>
    </row>
    <row r="16" spans="1:9">
      <c r="A16" s="5" t="s">
        <v>15</v>
      </c>
      <c r="B16" s="9">
        <v>6.0939887365024217E-2</v>
      </c>
      <c r="E16" s="5"/>
      <c r="F16" s="5"/>
      <c r="G16" s="5"/>
      <c r="H16" s="9"/>
    </row>
    <row r="17" spans="1:8">
      <c r="A17" s="5" t="s">
        <v>24</v>
      </c>
      <c r="B17" s="9">
        <v>5.7495640041855603E-2</v>
      </c>
      <c r="E17" s="5"/>
      <c r="F17" s="5"/>
      <c r="G17" s="5"/>
      <c r="H17" s="9"/>
    </row>
    <row r="18" spans="1:8">
      <c r="A18" s="5" t="s">
        <v>19</v>
      </c>
      <c r="B18" s="9">
        <v>5.0530812811016707E-2</v>
      </c>
      <c r="E18" s="5"/>
      <c r="F18" s="5"/>
      <c r="G18" s="5"/>
      <c r="H18" s="9"/>
    </row>
    <row r="19" spans="1:8">
      <c r="A19" s="5" t="s">
        <v>21</v>
      </c>
      <c r="B19" s="9">
        <v>4.7135350582061003E-2</v>
      </c>
      <c r="E19" s="5"/>
      <c r="F19" s="5"/>
      <c r="G19" s="5"/>
      <c r="H19" s="9"/>
    </row>
    <row r="20" spans="1:8">
      <c r="A20" s="5" t="s">
        <v>17</v>
      </c>
      <c r="B20" s="9">
        <v>4.27480111690638E-2</v>
      </c>
      <c r="E20" s="5"/>
      <c r="F20" s="5"/>
      <c r="G20" s="5"/>
      <c r="H20" s="9"/>
    </row>
    <row r="21" spans="1:8">
      <c r="A21" s="5" t="s">
        <v>20</v>
      </c>
      <c r="B21" s="9">
        <v>4.0644687390156191E-2</v>
      </c>
      <c r="E21" s="5"/>
      <c r="F21" s="5"/>
      <c r="G21" s="5"/>
      <c r="H21" s="9"/>
    </row>
    <row r="22" spans="1:8">
      <c r="A22" s="5" t="s">
        <v>23</v>
      </c>
      <c r="B22" s="9">
        <v>3.8824970548069652E-2</v>
      </c>
      <c r="E22" s="5"/>
      <c r="F22" s="5"/>
      <c r="G22" s="5"/>
      <c r="H22" s="9"/>
    </row>
    <row r="23" spans="1:8">
      <c r="A23" s="5" t="s">
        <v>16</v>
      </c>
      <c r="B23" s="9">
        <v>3.5512317453327925E-2</v>
      </c>
      <c r="E23" s="5"/>
      <c r="F23" s="5"/>
      <c r="G23" s="5"/>
      <c r="H23" s="9"/>
    </row>
    <row r="24" spans="1:8">
      <c r="A24" s="5" t="s">
        <v>18</v>
      </c>
      <c r="B24" s="9">
        <v>3.2534518255482314E-2</v>
      </c>
      <c r="E24" s="5"/>
      <c r="F24" s="5"/>
      <c r="G24" s="5"/>
      <c r="H24" s="9"/>
    </row>
    <row r="25" spans="1:8">
      <c r="A25" s="5" t="s">
        <v>22</v>
      </c>
      <c r="B25" s="9">
        <v>3.1757170103278276E-2</v>
      </c>
      <c r="E25" s="5"/>
      <c r="F25" s="5"/>
      <c r="G25" s="5"/>
      <c r="H25" s="9"/>
    </row>
    <row r="26" spans="1:8">
      <c r="A26" s="5" t="s">
        <v>25</v>
      </c>
      <c r="B26" s="9">
        <v>2.0862516332176863E-2</v>
      </c>
      <c r="E26" s="5"/>
      <c r="F26" s="5"/>
      <c r="G26" s="5"/>
      <c r="H26" s="9"/>
    </row>
    <row r="27" spans="1:8">
      <c r="A27" s="5" t="s">
        <v>28</v>
      </c>
      <c r="B27" s="9">
        <v>1.8047581896568753E-2</v>
      </c>
      <c r="E27" s="5"/>
      <c r="F27" s="5"/>
      <c r="G27" s="5"/>
      <c r="H27" s="9"/>
    </row>
    <row r="28" spans="1:8">
      <c r="A28" s="5" t="s">
        <v>27</v>
      </c>
      <c r="B28" s="9">
        <v>1.1999164196149095E-2</v>
      </c>
      <c r="E28" s="5"/>
      <c r="F28" s="5"/>
      <c r="G28" s="5"/>
      <c r="H28" s="9"/>
    </row>
    <row r="29" spans="1:8">
      <c r="A29" s="5" t="s">
        <v>29</v>
      </c>
      <c r="B29" s="9">
        <v>1.1821199367859386E-2</v>
      </c>
      <c r="E29" s="5"/>
      <c r="F29" s="5"/>
      <c r="G29" s="5"/>
      <c r="H29" s="9"/>
    </row>
    <row r="30" spans="1:8">
      <c r="A30" s="5"/>
      <c r="B30" s="9"/>
      <c r="E30" s="5"/>
      <c r="F30" s="5"/>
      <c r="G30" s="5"/>
      <c r="H30" s="9"/>
    </row>
    <row r="31" spans="1:8">
      <c r="A31" s="9" t="s">
        <v>86</v>
      </c>
      <c r="B31"/>
      <c r="E31"/>
    </row>
    <row r="32" spans="1:8">
      <c r="A32" s="3" t="s">
        <v>87</v>
      </c>
      <c r="B32" t="s">
        <v>57</v>
      </c>
      <c r="E32"/>
    </row>
    <row r="33" spans="1:5">
      <c r="A33" s="6" t="s">
        <v>65</v>
      </c>
      <c r="B33"/>
      <c r="E33"/>
    </row>
  </sheetData>
  <sortState ref="A2:B28">
    <sortCondition descending="1" ref="B2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5:B37"/>
  <sheetViews>
    <sheetView workbookViewId="0">
      <selection activeCell="I20" sqref="I20"/>
    </sheetView>
  </sheetViews>
  <sheetFormatPr baseColWidth="10" defaultColWidth="8.83203125" defaultRowHeight="15"/>
  <sheetData>
    <row r="35" spans="1:2">
      <c r="A35" s="9" t="s">
        <v>86</v>
      </c>
    </row>
    <row r="36" spans="1:2">
      <c r="A36" s="3" t="s">
        <v>87</v>
      </c>
      <c r="B36" t="s">
        <v>57</v>
      </c>
    </row>
    <row r="37" spans="1:2">
      <c r="A37" s="6" t="s">
        <v>65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tabSelected="1" zoomScaleNormal="55" workbookViewId="0">
      <selection activeCell="K25" sqref="K25"/>
    </sheetView>
  </sheetViews>
  <sheetFormatPr baseColWidth="10" defaultColWidth="8.83203125" defaultRowHeight="15"/>
  <cols>
    <col min="1" max="1" width="18.1640625" style="6" customWidth="1"/>
    <col min="2" max="2" width="13.1640625" customWidth="1"/>
    <col min="3" max="3" width="13.6640625" customWidth="1"/>
    <col min="4" max="4" width="13" customWidth="1"/>
    <col min="5" max="5" width="15.33203125" bestFit="1" customWidth="1"/>
    <col min="6" max="6" width="12.33203125" customWidth="1"/>
    <col min="7" max="7" width="22.33203125" customWidth="1"/>
    <col min="8" max="8" width="22.5" customWidth="1"/>
    <col min="9" max="9" width="27.1640625" customWidth="1"/>
    <col min="10" max="10" width="17" customWidth="1"/>
    <col min="11" max="11" width="12.33203125" customWidth="1"/>
    <col min="12" max="12" width="22.33203125" customWidth="1"/>
    <col min="13" max="13" width="22.5" customWidth="1"/>
    <col min="14" max="14" width="27.1640625" customWidth="1"/>
    <col min="15" max="15" width="47.6640625" customWidth="1"/>
  </cols>
  <sheetData>
    <row r="1" spans="1:16">
      <c r="A1" s="6" t="s">
        <v>30</v>
      </c>
    </row>
    <row r="2" spans="1:16" ht="51.75" customHeight="1">
      <c r="A2" s="1" t="s">
        <v>0</v>
      </c>
      <c r="B2" s="2" t="s">
        <v>61</v>
      </c>
      <c r="C2" s="2" t="s">
        <v>69</v>
      </c>
      <c r="D2" s="42" t="s">
        <v>63</v>
      </c>
      <c r="F2" s="18" t="s">
        <v>62</v>
      </c>
      <c r="G2" s="39" t="s">
        <v>59</v>
      </c>
      <c r="H2" s="40" t="s">
        <v>31</v>
      </c>
      <c r="I2" s="18" t="s">
        <v>58</v>
      </c>
      <c r="K2" s="18" t="s">
        <v>67</v>
      </c>
      <c r="L2" s="39" t="s">
        <v>64</v>
      </c>
      <c r="M2" s="40" t="s">
        <v>66</v>
      </c>
      <c r="N2" s="18" t="s">
        <v>58</v>
      </c>
      <c r="O2" s="14"/>
    </row>
    <row r="3" spans="1:16">
      <c r="A3" s="5" t="s">
        <v>1</v>
      </c>
      <c r="B3" s="12">
        <v>1042451</v>
      </c>
      <c r="C3" s="11">
        <v>5372894</v>
      </c>
      <c r="D3" s="7">
        <f>B3/C3</f>
        <v>0.19402039198986618</v>
      </c>
      <c r="E3" s="17"/>
      <c r="F3" s="38">
        <f>H3/G3</f>
        <v>0.20404469553436247</v>
      </c>
      <c r="G3" s="19">
        <v>5464886</v>
      </c>
      <c r="H3" s="21">
        <v>1115081</v>
      </c>
      <c r="I3" s="20" t="s">
        <v>32</v>
      </c>
      <c r="J3" s="9"/>
      <c r="K3" s="38">
        <f>M3/L3</f>
        <v>0.20985035747375197</v>
      </c>
      <c r="L3" s="19">
        <v>548998.35</v>
      </c>
      <c r="M3" s="21">
        <f>1152075/10</f>
        <v>115207.5</v>
      </c>
      <c r="N3" s="20" t="s">
        <v>68</v>
      </c>
      <c r="O3" s="15" t="s">
        <v>37</v>
      </c>
    </row>
    <row r="4" spans="1:16">
      <c r="A4" s="5" t="s">
        <v>2</v>
      </c>
      <c r="B4" s="10">
        <v>351292</v>
      </c>
      <c r="C4" s="5">
        <v>2489110</v>
      </c>
      <c r="D4" s="7">
        <f>B4/C4</f>
        <v>0.14113156911506522</v>
      </c>
      <c r="E4" s="17"/>
      <c r="F4" s="38">
        <f>H4/G4</f>
        <v>0.16478165405197928</v>
      </c>
      <c r="G4" s="19">
        <v>2662637</v>
      </c>
      <c r="H4" s="21">
        <v>438753.72899999999</v>
      </c>
      <c r="I4" s="22">
        <v>43070</v>
      </c>
      <c r="K4" s="38">
        <f>M4/L4</f>
        <v>0.16410787651958575</v>
      </c>
      <c r="L4" s="19">
        <v>2842.88</v>
      </c>
      <c r="M4" s="21">
        <f>466539/1000</f>
        <v>466.53899999999999</v>
      </c>
      <c r="N4" s="22">
        <v>43465</v>
      </c>
      <c r="O4" s="14" t="s">
        <v>56</v>
      </c>
    </row>
    <row r="5" spans="1:16" s="6" customFormat="1">
      <c r="A5" s="5" t="s">
        <v>5</v>
      </c>
      <c r="B5" s="12">
        <v>1646247</v>
      </c>
      <c r="C5" s="5">
        <v>14360627</v>
      </c>
      <c r="D5" s="7">
        <f>B5/C5</f>
        <v>0.11463615063604117</v>
      </c>
      <c r="E5" s="17"/>
      <c r="F5" s="38">
        <f>H5/G5</f>
        <v>0.11663369062751475</v>
      </c>
      <c r="G5" s="19">
        <v>15450107</v>
      </c>
      <c r="H5" s="21">
        <v>1802003</v>
      </c>
      <c r="I5" s="22">
        <v>43070</v>
      </c>
      <c r="K5" s="38">
        <f>M5/L5</f>
        <v>0.11379296397910776</v>
      </c>
      <c r="L5" s="19">
        <v>16318.03</v>
      </c>
      <c r="M5" s="21">
        <f>1856877/1000</f>
        <v>1856.877</v>
      </c>
      <c r="N5" s="22">
        <v>43435</v>
      </c>
      <c r="O5" s="43" t="s">
        <v>70</v>
      </c>
    </row>
    <row r="6" spans="1:16" s="6" customFormat="1">
      <c r="A6" s="5" t="s">
        <v>3</v>
      </c>
      <c r="B6" s="12">
        <v>72255.021729999993</v>
      </c>
      <c r="C6" s="5">
        <v>650110</v>
      </c>
      <c r="D6" s="7">
        <f>B6/C6</f>
        <v>0.11114276311701096</v>
      </c>
      <c r="E6" s="17"/>
      <c r="F6" s="38">
        <f>H6/G6</f>
        <v>0.11449940970205989</v>
      </c>
      <c r="G6" s="19">
        <v>668188</v>
      </c>
      <c r="H6" s="24">
        <v>76507.131569999998</v>
      </c>
      <c r="I6" s="23" t="s">
        <v>33</v>
      </c>
      <c r="K6" s="38">
        <f>M6/L6</f>
        <v>0.11449906586215343</v>
      </c>
      <c r="L6" s="19">
        <v>689.94100000000003</v>
      </c>
      <c r="M6" s="24">
        <f>78997.6/1000</f>
        <v>78.997600000000006</v>
      </c>
      <c r="N6" s="23" t="s">
        <v>33</v>
      </c>
      <c r="O6" s="16" t="s">
        <v>38</v>
      </c>
    </row>
    <row r="7" spans="1:16" s="6" customFormat="1">
      <c r="A7" s="5" t="s">
        <v>7</v>
      </c>
      <c r="B7" s="12">
        <v>1800000</v>
      </c>
      <c r="C7" s="5">
        <v>17085543</v>
      </c>
      <c r="D7" s="7">
        <f>B7/C7</f>
        <v>0.10535222673344359</v>
      </c>
      <c r="E7" s="17"/>
      <c r="F7" s="23" t="s">
        <v>34</v>
      </c>
      <c r="G7" s="19">
        <v>17634543</v>
      </c>
      <c r="H7" s="25" t="s">
        <v>34</v>
      </c>
      <c r="I7" s="23" t="s">
        <v>34</v>
      </c>
      <c r="K7" s="23" t="s">
        <v>34</v>
      </c>
      <c r="L7" s="19">
        <v>17793.14</v>
      </c>
      <c r="M7" s="25" t="s">
        <v>34</v>
      </c>
      <c r="N7" s="23" t="s">
        <v>34</v>
      </c>
      <c r="O7" s="16"/>
    </row>
    <row r="8" spans="1:16" s="6" customFormat="1">
      <c r="A8" s="41" t="s">
        <v>6</v>
      </c>
      <c r="B8" s="12">
        <v>1126126.308</v>
      </c>
      <c r="C8" s="5">
        <v>10740109</v>
      </c>
      <c r="D8" s="7">
        <f>B8/C8</f>
        <v>0.10485240959845007</v>
      </c>
      <c r="E8" s="17"/>
      <c r="F8" s="38">
        <f>H8/G8</f>
        <v>0.10479230851776693</v>
      </c>
      <c r="G8" s="19">
        <v>11171870.049999999</v>
      </c>
      <c r="H8" s="21">
        <v>1170726.0530000001</v>
      </c>
      <c r="I8" s="20" t="s">
        <v>32</v>
      </c>
      <c r="K8" s="38">
        <f>M8/L8</f>
        <v>0.10644071579962136</v>
      </c>
      <c r="L8" s="19">
        <f>11566373.26/1000</f>
        <v>11566.37326</v>
      </c>
      <c r="M8" s="21">
        <f>1231133049/1000000</f>
        <v>1231.133049</v>
      </c>
      <c r="N8" s="20" t="s">
        <v>68</v>
      </c>
      <c r="O8" s="16" t="s">
        <v>39</v>
      </c>
    </row>
    <row r="9" spans="1:16" s="6" customFormat="1">
      <c r="A9" s="5" t="s">
        <v>10</v>
      </c>
      <c r="B9" s="5">
        <v>42507.93</v>
      </c>
      <c r="C9" s="5">
        <v>410272</v>
      </c>
      <c r="D9" s="7">
        <f>B9/C9</f>
        <v>0.10360914222759535</v>
      </c>
      <c r="E9" s="17"/>
      <c r="F9" s="38">
        <f>H9/G9</f>
        <v>0.10236438146680855</v>
      </c>
      <c r="G9" s="19">
        <v>447284</v>
      </c>
      <c r="H9" s="26">
        <v>45785.95</v>
      </c>
      <c r="I9" s="23">
        <v>2017</v>
      </c>
      <c r="K9" s="38">
        <f>M9/L9</f>
        <v>9.9697663765460381E-2</v>
      </c>
      <c r="L9" s="19">
        <v>491.17500000000001</v>
      </c>
      <c r="M9" s="26">
        <f>48969/1000</f>
        <v>48.969000000000001</v>
      </c>
      <c r="N9" s="23">
        <v>2018</v>
      </c>
      <c r="O9" s="15" t="s">
        <v>41</v>
      </c>
    </row>
    <row r="10" spans="1:16" s="6" customFormat="1">
      <c r="A10" s="5" t="s">
        <v>4</v>
      </c>
      <c r="B10" s="12">
        <v>15286.94</v>
      </c>
      <c r="C10" s="11">
        <v>151904.81400000001</v>
      </c>
      <c r="D10" s="7">
        <f>B10/C10</f>
        <v>0.10063499370072629</v>
      </c>
      <c r="E10" s="12"/>
      <c r="F10" s="38">
        <f>H10/G10</f>
        <v>0.10075642817028978</v>
      </c>
      <c r="G10" s="19">
        <v>168055.481</v>
      </c>
      <c r="H10" s="21">
        <v>16932.669999999998</v>
      </c>
      <c r="I10" s="20" t="s">
        <v>32</v>
      </c>
      <c r="K10" s="38">
        <f>M10/L10</f>
        <v>9.6230015949366018E-2</v>
      </c>
      <c r="L10" s="19">
        <v>190101.6</v>
      </c>
      <c r="M10" s="26">
        <f>1829348/100</f>
        <v>18293.48</v>
      </c>
      <c r="N10" s="44" t="s">
        <v>75</v>
      </c>
      <c r="O10" s="43" t="s">
        <v>76</v>
      </c>
    </row>
    <row r="11" spans="1:16" s="6" customFormat="1">
      <c r="A11" s="5" t="s">
        <v>9</v>
      </c>
      <c r="B11" s="5">
        <v>8598</v>
      </c>
      <c r="C11" s="5">
        <v>85880.6</v>
      </c>
      <c r="D11" s="7">
        <f>B11/C11</f>
        <v>0.10011574208843441</v>
      </c>
      <c r="E11" s="17"/>
      <c r="F11" s="38">
        <f>H11/G11</f>
        <v>0.10359256270776342</v>
      </c>
      <c r="G11" s="19">
        <v>92081.9</v>
      </c>
      <c r="H11" s="26">
        <v>9539</v>
      </c>
      <c r="I11" s="22">
        <v>43070</v>
      </c>
      <c r="K11" s="38">
        <f>M11/L11</f>
        <v>9.9380221379763142E-2</v>
      </c>
      <c r="L11" s="19">
        <v>103875.8</v>
      </c>
      <c r="M11" s="26">
        <v>10323.200000000001</v>
      </c>
      <c r="N11" s="22">
        <v>43435</v>
      </c>
      <c r="O11" s="15" t="s">
        <v>40</v>
      </c>
    </row>
    <row r="12" spans="1:16">
      <c r="A12" s="5" t="s">
        <v>11</v>
      </c>
      <c r="B12" s="5">
        <v>1463.4</v>
      </c>
      <c r="C12" s="5">
        <v>18569.099999999999</v>
      </c>
      <c r="D12" s="7">
        <f>B12/C12</f>
        <v>7.8808342892224187E-2</v>
      </c>
      <c r="E12" s="17"/>
      <c r="F12" s="38">
        <f>H12/G12</f>
        <v>8.1023795034707538E-2</v>
      </c>
      <c r="G12" s="19">
        <v>19390.599999999999</v>
      </c>
      <c r="H12" s="28">
        <v>1571.1</v>
      </c>
      <c r="I12" s="27" t="s">
        <v>54</v>
      </c>
      <c r="K12" s="38">
        <f>M12/L12</f>
        <v>8.1238080198248325E-2</v>
      </c>
      <c r="L12" s="19">
        <v>20580.25</v>
      </c>
      <c r="M12" s="26">
        <v>1671.9</v>
      </c>
      <c r="N12" s="23" t="s">
        <v>71</v>
      </c>
      <c r="O12" s="14" t="s">
        <v>55</v>
      </c>
    </row>
    <row r="13" spans="1:16">
      <c r="A13" s="5" t="s">
        <v>8</v>
      </c>
      <c r="B13" s="12">
        <v>57200</v>
      </c>
      <c r="C13" s="5">
        <v>745396.2</v>
      </c>
      <c r="D13" s="7">
        <f>B13/C13</f>
        <v>7.6737713446889053E-2</v>
      </c>
      <c r="E13" s="17"/>
      <c r="F13" s="38">
        <f>H13/G13</f>
        <v>8.700331115021874E-2</v>
      </c>
      <c r="G13" s="29">
        <v>812038.06</v>
      </c>
      <c r="H13" s="28">
        <v>70650</v>
      </c>
      <c r="I13" s="27" t="s">
        <v>36</v>
      </c>
      <c r="K13" s="38">
        <f>M13/L13</f>
        <v>8.2775042796118609E-2</v>
      </c>
      <c r="L13" s="29">
        <v>88442.6</v>
      </c>
      <c r="M13" s="28">
        <v>7320.84</v>
      </c>
      <c r="N13" s="27" t="s">
        <v>36</v>
      </c>
      <c r="O13" s="14" t="s">
        <v>35</v>
      </c>
    </row>
    <row r="14" spans="1:16">
      <c r="A14" s="5" t="s">
        <v>26</v>
      </c>
      <c r="B14" s="5">
        <v>614.33699999999999</v>
      </c>
      <c r="C14" s="5">
        <v>8055.9880000000003</v>
      </c>
      <c r="D14" s="7">
        <f>B14/C14</f>
        <v>7.625843037502042E-2</v>
      </c>
      <c r="E14" s="17"/>
      <c r="F14" s="38">
        <f>H14/G14</f>
        <v>7.0249013661698265E-2</v>
      </c>
      <c r="G14" s="19">
        <v>10558.496999999999</v>
      </c>
      <c r="H14" s="26">
        <v>741.72400000000005</v>
      </c>
      <c r="I14" s="30">
        <v>43070</v>
      </c>
      <c r="K14" s="38">
        <f>M14/L14</f>
        <v>9.1525347139730193E-2</v>
      </c>
      <c r="L14" s="19">
        <v>14605.79</v>
      </c>
      <c r="M14" s="33">
        <f>1336800/1000</f>
        <v>1336.8</v>
      </c>
      <c r="N14" s="30">
        <v>43435</v>
      </c>
      <c r="O14" s="14" t="s">
        <v>51</v>
      </c>
      <c r="P14" s="43" t="s">
        <v>72</v>
      </c>
    </row>
    <row r="15" spans="1:16">
      <c r="A15" s="5" t="s">
        <v>14</v>
      </c>
      <c r="B15" s="12">
        <v>1374295.827</v>
      </c>
      <c r="C15" s="5">
        <v>19522652</v>
      </c>
      <c r="D15" s="7">
        <f>B15/C15</f>
        <v>7.0394935431927999E-2</v>
      </c>
      <c r="E15" s="17"/>
      <c r="F15" s="38">
        <f>H15/G15</f>
        <v>7.092130830616028E-2</v>
      </c>
      <c r="G15" s="29">
        <v>21751025</v>
      </c>
      <c r="H15" s="26">
        <v>1542611.15</v>
      </c>
      <c r="I15" s="22">
        <v>43070</v>
      </c>
      <c r="K15" s="38">
        <f>M15/L15</f>
        <v>7.1146913398087638E-2</v>
      </c>
      <c r="L15" s="29">
        <v>23517.61</v>
      </c>
      <c r="M15" s="26">
        <f>1673205362/1000000</f>
        <v>1673.2053619999999</v>
      </c>
      <c r="N15" s="22">
        <v>43435</v>
      </c>
      <c r="O15" s="13" t="s">
        <v>43</v>
      </c>
    </row>
    <row r="16" spans="1:16">
      <c r="A16" s="5" t="s">
        <v>13</v>
      </c>
      <c r="B16" s="5">
        <v>79193.513430819352</v>
      </c>
      <c r="C16" s="5">
        <v>1222783</v>
      </c>
      <c r="D16" s="7">
        <f>B16/C16</f>
        <v>6.4764977457831316E-2</v>
      </c>
      <c r="E16" s="17"/>
      <c r="F16" s="38">
        <f>H16/G16</f>
        <v>6.5045852910870394E-2</v>
      </c>
      <c r="G16" s="19">
        <v>1262038</v>
      </c>
      <c r="H16" s="21">
        <v>82090.338115929044</v>
      </c>
      <c r="I16" s="22">
        <v>43070</v>
      </c>
      <c r="K16" s="38">
        <f>M16/L16</f>
        <v>6.4315882821541839E-2</v>
      </c>
      <c r="L16" s="19">
        <v>1330.62</v>
      </c>
      <c r="M16" s="21">
        <f>85580/1000</f>
        <v>85.58</v>
      </c>
      <c r="N16" s="22" t="s">
        <v>73</v>
      </c>
      <c r="O16" s="15" t="s">
        <v>44</v>
      </c>
    </row>
    <row r="17" spans="1:16">
      <c r="A17" s="5" t="s">
        <v>12</v>
      </c>
      <c r="B17" s="12">
        <v>48409.190007737103</v>
      </c>
      <c r="C17" s="5">
        <v>862675</v>
      </c>
      <c r="D17" s="7">
        <f>B17/C17</f>
        <v>5.6115211415350051E-2</v>
      </c>
      <c r="E17" s="17"/>
      <c r="F17" s="38">
        <f>H17/G17</f>
        <v>6.5201457538971525E-2</v>
      </c>
      <c r="G17" s="19">
        <v>912525</v>
      </c>
      <c r="H17" s="26">
        <v>59497.960040749997</v>
      </c>
      <c r="I17" s="20" t="s">
        <v>32</v>
      </c>
      <c r="K17" s="38">
        <f>M17/L17</f>
        <v>6.6747346388983705E-2</v>
      </c>
      <c r="L17" s="19">
        <v>978478</v>
      </c>
      <c r="M17" s="26">
        <v>65310.81</v>
      </c>
      <c r="N17" s="20" t="s">
        <v>68</v>
      </c>
      <c r="O17" s="15" t="s">
        <v>42</v>
      </c>
    </row>
    <row r="18" spans="1:16">
      <c r="A18" s="5" t="s">
        <v>24</v>
      </c>
      <c r="B18" s="5">
        <v>230474</v>
      </c>
      <c r="C18" s="5">
        <v>4327561</v>
      </c>
      <c r="D18" s="7">
        <f>B18/C18</f>
        <v>5.3257250446614154E-2</v>
      </c>
      <c r="E18" s="17"/>
      <c r="F18" s="38">
        <f>H18/G18</f>
        <v>5.5224834171148103E-2</v>
      </c>
      <c r="G18" s="19">
        <v>4651784</v>
      </c>
      <c r="H18" s="26">
        <v>256894</v>
      </c>
      <c r="I18" s="30">
        <v>43070</v>
      </c>
      <c r="K18" s="38">
        <f>M18/L18</f>
        <v>5.7495640041855603E-2</v>
      </c>
      <c r="L18" s="19">
        <v>4873.8999999999996</v>
      </c>
      <c r="M18" s="33">
        <f>280228/1000</f>
        <v>280.22800000000001</v>
      </c>
      <c r="N18" s="30">
        <v>43435</v>
      </c>
      <c r="O18" s="14" t="s">
        <v>49</v>
      </c>
    </row>
    <row r="19" spans="1:16">
      <c r="A19" s="5" t="s">
        <v>21</v>
      </c>
      <c r="B19" s="5">
        <f>8046.06+424.644</f>
        <v>8470.7039999999997</v>
      </c>
      <c r="C19" s="5">
        <v>167221</v>
      </c>
      <c r="D19" s="7">
        <f>B19/C19</f>
        <v>5.0655742998786037E-2</v>
      </c>
      <c r="E19" s="17"/>
      <c r="F19" s="38">
        <f>H19/G19</f>
        <v>4.7420828589528674E-2</v>
      </c>
      <c r="G19" s="19">
        <v>179759.01800000001</v>
      </c>
      <c r="H19" s="26">
        <f>8524321.58/1000</f>
        <v>8524.3215799999998</v>
      </c>
      <c r="I19" s="30">
        <v>43070</v>
      </c>
      <c r="K19" s="38">
        <f>M19/L19</f>
        <v>4.7135350582061003E-2</v>
      </c>
      <c r="L19" s="19">
        <v>191199.03</v>
      </c>
      <c r="M19" s="33">
        <f>9012233.31/1000</f>
        <v>9012.2333099999996</v>
      </c>
      <c r="N19" s="30">
        <v>43435</v>
      </c>
      <c r="O19" s="14" t="s">
        <v>74</v>
      </c>
    </row>
    <row r="20" spans="1:16">
      <c r="A20" s="5" t="s">
        <v>16</v>
      </c>
      <c r="B20" s="12">
        <v>122881.4782025</v>
      </c>
      <c r="C20" s="5">
        <v>2590517</v>
      </c>
      <c r="D20" s="7">
        <f>B20/C20</f>
        <v>4.743511746979464E-2</v>
      </c>
      <c r="E20" s="17"/>
      <c r="F20" s="38">
        <f>H20/G20</f>
        <v>3.8234431214045919E-2</v>
      </c>
      <c r="G20" s="19">
        <v>3099092</v>
      </c>
      <c r="H20" s="26">
        <v>118492.0199</v>
      </c>
      <c r="I20" s="30">
        <v>43070</v>
      </c>
      <c r="K20" s="38">
        <f>M20/L20</f>
        <v>3.5512317453327925E-2</v>
      </c>
      <c r="L20" s="19">
        <v>3724.39</v>
      </c>
      <c r="M20" s="33">
        <f>132261.72/1000</f>
        <v>132.26172</v>
      </c>
      <c r="N20" s="22">
        <v>43070</v>
      </c>
      <c r="O20" s="13" t="s">
        <v>45</v>
      </c>
    </row>
    <row r="21" spans="1:16">
      <c r="A21" s="5" t="s">
        <v>19</v>
      </c>
      <c r="B21" s="5">
        <v>562748.60188671295</v>
      </c>
      <c r="C21" s="5">
        <v>12406809.800000001</v>
      </c>
      <c r="D21" s="7">
        <f>B21/C21</f>
        <v>4.5358042152521184E-2</v>
      </c>
      <c r="E21" s="17"/>
      <c r="F21" s="38">
        <f>H21/G21</f>
        <v>5.1132560495254421E-2</v>
      </c>
      <c r="G21" s="19">
        <v>13588797.300000001</v>
      </c>
      <c r="H21" s="26">
        <v>694830</v>
      </c>
      <c r="I21" s="20" t="s">
        <v>32</v>
      </c>
      <c r="K21" s="38">
        <f>M21/L21</f>
        <v>5.0530812811016707E-2</v>
      </c>
      <c r="L21" s="19">
        <v>14825943.98</v>
      </c>
      <c r="M21" s="26">
        <v>749167</v>
      </c>
      <c r="N21" s="20" t="s">
        <v>68</v>
      </c>
      <c r="O21" s="14" t="s">
        <v>47</v>
      </c>
    </row>
    <row r="22" spans="1:16">
      <c r="A22" s="5" t="s">
        <v>15</v>
      </c>
      <c r="B22" s="5">
        <v>68500</v>
      </c>
      <c r="C22" s="5">
        <v>1637420.8</v>
      </c>
      <c r="D22" s="7">
        <f>B22/C22</f>
        <v>4.1834084433274576E-2</v>
      </c>
      <c r="E22" s="17"/>
      <c r="F22" s="38">
        <f>H22/G22</f>
        <v>6.2066243543104541E-2</v>
      </c>
      <c r="G22" s="19">
        <v>1738626.568</v>
      </c>
      <c r="H22" s="26">
        <v>107910.02</v>
      </c>
      <c r="I22" s="30">
        <v>43070</v>
      </c>
      <c r="K22" s="38">
        <f>M22/L22</f>
        <v>6.0939887365024217E-2</v>
      </c>
      <c r="L22" s="19">
        <v>1893497.1</v>
      </c>
      <c r="M22" s="26">
        <v>115389.5</v>
      </c>
      <c r="N22" s="30">
        <v>43435</v>
      </c>
      <c r="O22" s="14" t="s">
        <v>77</v>
      </c>
    </row>
    <row r="23" spans="1:16">
      <c r="A23" s="5" t="s">
        <v>17</v>
      </c>
      <c r="B23" s="5">
        <v>70209</v>
      </c>
      <c r="C23" s="5">
        <v>1692428</v>
      </c>
      <c r="D23" s="7">
        <f>B23/C23</f>
        <v>4.1484187215054348E-2</v>
      </c>
      <c r="E23" s="17"/>
      <c r="F23" s="38">
        <f>H23/G23</f>
        <v>4.0920763022743945E-2</v>
      </c>
      <c r="G23" s="19">
        <v>1799160</v>
      </c>
      <c r="H23" s="45">
        <v>73623</v>
      </c>
      <c r="I23" s="30">
        <v>42887</v>
      </c>
      <c r="K23" s="38">
        <f>M23/L23</f>
        <v>4.27480111690638E-2</v>
      </c>
      <c r="L23" s="19">
        <v>1898.1</v>
      </c>
      <c r="M23" s="46">
        <f>81140/1000</f>
        <v>81.14</v>
      </c>
      <c r="N23" s="30">
        <v>43465</v>
      </c>
      <c r="O23" s="43" t="s">
        <v>78</v>
      </c>
      <c r="P23" t="s">
        <v>79</v>
      </c>
    </row>
    <row r="24" spans="1:16">
      <c r="A24" s="5" t="s">
        <v>20</v>
      </c>
      <c r="B24" s="5">
        <v>77342</v>
      </c>
      <c r="C24" s="5">
        <v>2026833</v>
      </c>
      <c r="D24" s="7">
        <f>B24/C24</f>
        <v>3.8159039249903666E-2</v>
      </c>
      <c r="E24" s="17"/>
      <c r="F24" s="38">
        <f>H24/G24</f>
        <v>4.0037399826058168E-2</v>
      </c>
      <c r="G24" s="36">
        <v>2144395</v>
      </c>
      <c r="H24" s="47">
        <v>85856</v>
      </c>
      <c r="I24" s="27" t="s">
        <v>81</v>
      </c>
      <c r="K24" s="38">
        <f>M24/L24</f>
        <v>4.0644687390156191E-2</v>
      </c>
      <c r="L24" s="36">
        <v>2219.06</v>
      </c>
      <c r="M24" s="28">
        <f>90193/1000</f>
        <v>90.192999999999998</v>
      </c>
      <c r="N24" s="31" t="s">
        <v>83</v>
      </c>
      <c r="O24" s="48" t="s">
        <v>48</v>
      </c>
    </row>
    <row r="25" spans="1:16">
      <c r="A25" s="5" t="s">
        <v>18</v>
      </c>
      <c r="B25" s="5">
        <v>73198</v>
      </c>
      <c r="C25" s="5">
        <v>1939637</v>
      </c>
      <c r="D25" s="7">
        <f>B25/C25</f>
        <v>3.7737989118582498E-2</v>
      </c>
      <c r="E25" s="17"/>
      <c r="F25" s="38">
        <f>H25/G25</f>
        <v>3.380188237557407E-2</v>
      </c>
      <c r="G25" s="36">
        <v>2037638</v>
      </c>
      <c r="H25" s="47">
        <v>68876</v>
      </c>
      <c r="I25" s="31" t="s">
        <v>80</v>
      </c>
      <c r="K25" s="38">
        <f>M25/L25</f>
        <v>3.2534518255482314E-2</v>
      </c>
      <c r="L25" s="36">
        <v>2117.7199999999998</v>
      </c>
      <c r="M25" s="28">
        <f>68899/1000</f>
        <v>68.899000000000001</v>
      </c>
      <c r="N25" s="31" t="s">
        <v>82</v>
      </c>
      <c r="O25" s="14" t="s">
        <v>46</v>
      </c>
    </row>
    <row r="26" spans="1:16">
      <c r="A26" s="5" t="s">
        <v>23</v>
      </c>
      <c r="B26" s="5">
        <v>207222.13868095001</v>
      </c>
      <c r="C26" s="5">
        <v>6266895</v>
      </c>
      <c r="D26" s="7">
        <f>B26/C26</f>
        <v>3.3066157751318638E-2</v>
      </c>
      <c r="E26" s="17"/>
      <c r="F26" s="38">
        <f>H26/G26</f>
        <v>3.8175705232263643E-2</v>
      </c>
      <c r="G26" s="37">
        <v>6558194</v>
      </c>
      <c r="H26" s="32">
        <v>250363.68100000001</v>
      </c>
      <c r="I26" s="30">
        <v>43070</v>
      </c>
      <c r="K26" s="38">
        <f>M26/L26</f>
        <v>3.8824970548069652E-2</v>
      </c>
      <c r="L26" s="37">
        <v>6824.68</v>
      </c>
      <c r="M26" s="32">
        <f>264968/1000</f>
        <v>264.96800000000002</v>
      </c>
      <c r="N26" s="30">
        <v>43435</v>
      </c>
      <c r="O26" s="48" t="s">
        <v>84</v>
      </c>
    </row>
    <row r="27" spans="1:16">
      <c r="A27" s="5" t="s">
        <v>22</v>
      </c>
      <c r="B27" s="10">
        <v>64215</v>
      </c>
      <c r="C27" s="5">
        <v>2064822</v>
      </c>
      <c r="D27" s="7">
        <f>B27/C27</f>
        <v>3.1099533034808811E-2</v>
      </c>
      <c r="E27" s="17"/>
      <c r="F27" s="38">
        <f>H27/G27</f>
        <v>3.3136930382435002E-2</v>
      </c>
      <c r="G27" s="37">
        <v>2142534</v>
      </c>
      <c r="H27" s="26">
        <v>70997</v>
      </c>
      <c r="I27" s="20" t="s">
        <v>32</v>
      </c>
      <c r="K27" s="38">
        <f>M27/L27</f>
        <v>3.1757170103278276E-2</v>
      </c>
      <c r="L27" s="37">
        <v>2223.12</v>
      </c>
      <c r="M27" s="26">
        <v>70.599999999999994</v>
      </c>
      <c r="N27" s="20" t="s">
        <v>68</v>
      </c>
      <c r="O27" s="14" t="s">
        <v>53</v>
      </c>
    </row>
    <row r="28" spans="1:16">
      <c r="A28" s="5" t="s">
        <v>25</v>
      </c>
      <c r="B28" s="5">
        <v>5526.3729999999996</v>
      </c>
      <c r="C28" s="5">
        <v>261120</v>
      </c>
      <c r="D28" s="7">
        <f>B28/C28</f>
        <v>2.1164112285539213E-2</v>
      </c>
      <c r="E28" s="17"/>
      <c r="F28" s="38">
        <f>H28/G28</f>
        <v>1.9497299280631378E-2</v>
      </c>
      <c r="G28" s="36">
        <v>283443</v>
      </c>
      <c r="H28" s="26">
        <f>5526373/1000</f>
        <v>5526.3729999999996</v>
      </c>
      <c r="I28" s="30">
        <v>42795</v>
      </c>
      <c r="K28" s="38">
        <f>M28/L28</f>
        <v>2.0862516332176863E-2</v>
      </c>
      <c r="L28" s="36">
        <v>293.13299999999998</v>
      </c>
      <c r="M28" s="26">
        <f>6115492/1000000</f>
        <v>6.1154919999999997</v>
      </c>
      <c r="N28" s="30">
        <v>43160</v>
      </c>
      <c r="O28" s="14" t="s">
        <v>50</v>
      </c>
    </row>
    <row r="29" spans="1:16">
      <c r="A29" s="5" t="s">
        <v>28</v>
      </c>
      <c r="B29" s="5">
        <v>1897917</v>
      </c>
      <c r="C29" s="5">
        <v>102704409</v>
      </c>
      <c r="D29" s="7">
        <f>B29/C29</f>
        <v>1.8479411141930625E-2</v>
      </c>
      <c r="E29" s="17"/>
      <c r="F29" s="38">
        <f>H29/G29</f>
        <v>1.8773755551951665E-2</v>
      </c>
      <c r="G29" s="36">
        <v>114906665</v>
      </c>
      <c r="H29" s="33">
        <v>2157229.64</v>
      </c>
      <c r="I29" s="30">
        <v>43070</v>
      </c>
      <c r="K29" s="38">
        <f>M29/L29</f>
        <v>1.8047581896568753E-2</v>
      </c>
      <c r="L29" s="36">
        <v>129086.91</v>
      </c>
      <c r="M29" s="33">
        <f>2329706.58/1000</f>
        <v>2329.70658</v>
      </c>
      <c r="N29" s="30">
        <v>43435</v>
      </c>
      <c r="O29" s="14" t="s">
        <v>52</v>
      </c>
    </row>
    <row r="30" spans="1:16">
      <c r="A30" s="5" t="s">
        <v>29</v>
      </c>
      <c r="B30" s="5">
        <v>49241.3</v>
      </c>
      <c r="C30" s="5">
        <v>3111774</v>
      </c>
      <c r="D30" s="7">
        <f>B30/C30</f>
        <v>1.5824189031722741E-2</v>
      </c>
      <c r="E30" s="12"/>
      <c r="F30" s="38">
        <f>H30/G30</f>
        <v>1.4320764636069678E-2</v>
      </c>
      <c r="G30" s="36">
        <v>3279364</v>
      </c>
      <c r="H30" s="33">
        <v>46963</v>
      </c>
      <c r="I30" s="20">
        <v>2017</v>
      </c>
      <c r="K30" s="38">
        <f>M30/L30</f>
        <v>1.1821199367859386E-2</v>
      </c>
      <c r="L30" s="36">
        <v>3530.86</v>
      </c>
      <c r="M30" s="33">
        <f>41739/1000</f>
        <v>41.738999999999997</v>
      </c>
      <c r="N30" s="30">
        <v>43435</v>
      </c>
      <c r="O30" s="43" t="s">
        <v>88</v>
      </c>
    </row>
    <row r="31" spans="1:16" s="5" customFormat="1">
      <c r="A31" s="5" t="s">
        <v>27</v>
      </c>
      <c r="B31" s="5">
        <v>62400</v>
      </c>
      <c r="C31" s="5">
        <v>4378578</v>
      </c>
      <c r="D31" s="7">
        <f>B31/C31</f>
        <v>1.4251202102600433E-2</v>
      </c>
      <c r="E31" s="17"/>
      <c r="F31" s="38">
        <f>H31/G31</f>
        <v>1.2594573873231102E-2</v>
      </c>
      <c r="G31" s="24">
        <v>4604205</v>
      </c>
      <c r="H31" s="34">
        <v>57988</v>
      </c>
      <c r="I31" s="35" t="s">
        <v>32</v>
      </c>
      <c r="K31" s="38">
        <f>M31/L31</f>
        <v>1.1999164196149095E-2</v>
      </c>
      <c r="L31" s="24">
        <v>4833.67</v>
      </c>
      <c r="M31" s="34">
        <v>58</v>
      </c>
      <c r="N31" s="35" t="s">
        <v>73</v>
      </c>
      <c r="O31" s="43" t="s">
        <v>85</v>
      </c>
    </row>
    <row r="32" spans="1:16">
      <c r="C32" s="8"/>
    </row>
    <row r="33" spans="1:1">
      <c r="A33" s="9" t="s">
        <v>86</v>
      </c>
    </row>
    <row r="34" spans="1:1">
      <c r="A34" s="3" t="s">
        <v>87</v>
      </c>
    </row>
    <row r="35" spans="1:1">
      <c r="A35" s="6" t="s">
        <v>65</v>
      </c>
    </row>
  </sheetData>
  <sortState ref="A3:F31">
    <sortCondition descending="1" ref="D3:D31"/>
  </sortState>
  <phoneticPr fontId="3" type="noConversion"/>
  <hyperlinks>
    <hyperlink ref="O3" r:id="rId1" xr:uid="{00000000-0004-0000-0200-000000000000}"/>
    <hyperlink ref="O11" r:id="rId2" xr:uid="{00000000-0004-0000-0200-000002000000}"/>
    <hyperlink ref="O9" r:id="rId3" xr:uid="{00000000-0004-0000-0200-000003000000}"/>
    <hyperlink ref="O17" r:id="rId4" xr:uid="{00000000-0004-0000-0200-000004000000}"/>
    <hyperlink ref="O15" r:id="rId5" xr:uid="{00000000-0004-0000-0200-000005000000}"/>
    <hyperlink ref="O16" r:id="rId6" xr:uid="{00000000-0004-0000-0200-000006000000}"/>
    <hyperlink ref="O5" r:id="rId7" xr:uid="{6E6F3853-006A-E946-9131-015DC17DF8E1}"/>
    <hyperlink ref="P14" r:id="rId8" xr:uid="{3EDFCC23-C24D-C847-A190-9B969E74DFD0}"/>
    <hyperlink ref="O10" r:id="rId9" xr:uid="{B0B96FF2-28C7-BD49-8196-BFE4BDDBE3AB}"/>
    <hyperlink ref="O20" r:id="rId10" xr:uid="{00000000-0004-0000-0200-000007000000}"/>
    <hyperlink ref="O23" r:id="rId11" xr:uid="{6CA8CE2E-1E84-3A48-B787-C5D019587797}"/>
    <hyperlink ref="O24" r:id="rId12" xr:uid="{D0357E40-6F5C-544D-9283-D51D777457DC}"/>
    <hyperlink ref="O26" r:id="rId13" xr:uid="{46F3EAF8-CDB5-0848-9444-44EBAB00E65E}"/>
    <hyperlink ref="O31" r:id="rId14" xr:uid="{0D9C172C-D9CA-8A4A-9E2F-FF7A1C18AB5A}"/>
    <hyperlink ref="O30" r:id="rId15" xr:uid="{E3477FB5-2C72-734C-BD6A-E5F1DBBAD620}"/>
  </hyperlinks>
  <pageMargins left="0.7" right="0.7" top="0.75" bottom="0.75" header="0.3" footer="0.3"/>
  <pageSetup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3.4 data</vt:lpstr>
      <vt:lpstr>figure 3.4</vt:lpstr>
      <vt:lpstr>currency to GDP ratio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2020-07-16T17:25:31Z</dcterms:modified>
</cp:coreProperties>
</file>