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8\"/>
    </mc:Choice>
  </mc:AlternateContent>
  <bookViews>
    <workbookView xWindow="0" yWindow="0" windowWidth="19200" windowHeight="7425" tabRatio="705"/>
  </bookViews>
  <sheets>
    <sheet name="Reference" sheetId="5" r:id="rId1"/>
    <sheet name="Figure_8.1" sheetId="11" r:id="rId2"/>
    <sheet name="Data_Figure_8.1" sheetId="12" r:id="rId3"/>
    <sheet name="Europe_ratios" sheetId="16" r:id="rId4"/>
    <sheet name="LatAm_ratios" sheetId="17" r:id="rId5"/>
    <sheet name="Africa_ratios" sheetId="18" r:id="rId6"/>
    <sheet name="Asia_ratios" sheetId="19" r:id="rId7"/>
  </sheets>
  <definedNames>
    <definedName name="_xlnm._FilterDatabase" localSheetId="2" hidden="1">Data_Figure_8.1!$C$5:$F$5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O108" i="19" l="1"/>
  <c r="AO109" i="19"/>
  <c r="AO110" i="19"/>
  <c r="AO111" i="19"/>
  <c r="AO112" i="19"/>
  <c r="AO113" i="19"/>
  <c r="AO114" i="19"/>
  <c r="AO115" i="19"/>
  <c r="AO116" i="19"/>
  <c r="AO117" i="19"/>
  <c r="AO118" i="19"/>
  <c r="AO119" i="19"/>
  <c r="AO120" i="19"/>
  <c r="AO121" i="19"/>
  <c r="AO122" i="19"/>
  <c r="AO123" i="19"/>
  <c r="AO124" i="19"/>
  <c r="AO125" i="19"/>
  <c r="AO126" i="19"/>
  <c r="AO127" i="19"/>
  <c r="AO128" i="19"/>
  <c r="AO129" i="19"/>
  <c r="AO130" i="19"/>
  <c r="AO131" i="19"/>
  <c r="AO132" i="19"/>
  <c r="AO133" i="19"/>
  <c r="AO134" i="19"/>
  <c r="AO135" i="19"/>
  <c r="AO136" i="19"/>
  <c r="AO137" i="19"/>
  <c r="AO138" i="19"/>
  <c r="AO139" i="19"/>
  <c r="AO140" i="19"/>
  <c r="AO141" i="19"/>
  <c r="AO168" i="19"/>
  <c r="AN108" i="19"/>
  <c r="AN109" i="19"/>
  <c r="AN110" i="19"/>
  <c r="AN111" i="19"/>
  <c r="AN112" i="19"/>
  <c r="AN113" i="19"/>
  <c r="AN114" i="19"/>
  <c r="AN115" i="19"/>
  <c r="AN116" i="19"/>
  <c r="AN117" i="19"/>
  <c r="AN118" i="19"/>
  <c r="AN119" i="19"/>
  <c r="AN120" i="19"/>
  <c r="AN121" i="19"/>
  <c r="AN122" i="19"/>
  <c r="AN123" i="19"/>
  <c r="AN124" i="19"/>
  <c r="AN125" i="19"/>
  <c r="AN126" i="19"/>
  <c r="AN127" i="19"/>
  <c r="AN128" i="19"/>
  <c r="AN129" i="19"/>
  <c r="AN130" i="19"/>
  <c r="AN131" i="19"/>
  <c r="AN132" i="19"/>
  <c r="AN133" i="19"/>
  <c r="AN134" i="19"/>
  <c r="AN135" i="19"/>
  <c r="AN136" i="19"/>
  <c r="AN137" i="19"/>
  <c r="AN138" i="19"/>
  <c r="AN139" i="19"/>
  <c r="AN140" i="19"/>
  <c r="AN141" i="19"/>
  <c r="AN168" i="19"/>
  <c r="AJ138" i="19"/>
  <c r="AJ139" i="19"/>
  <c r="AJ140" i="19"/>
  <c r="AJ141" i="19"/>
  <c r="AJ142" i="19"/>
  <c r="AJ143" i="19"/>
  <c r="AJ144" i="19"/>
  <c r="AJ145" i="19"/>
  <c r="AJ146" i="19"/>
  <c r="AJ147" i="19"/>
  <c r="AJ148" i="19"/>
  <c r="AJ149" i="19"/>
  <c r="AJ150" i="19"/>
  <c r="AJ151" i="19"/>
  <c r="AJ152" i="19"/>
  <c r="AJ153" i="19"/>
  <c r="AJ154" i="19"/>
  <c r="AJ155" i="19"/>
  <c r="AJ156" i="19"/>
  <c r="AJ157" i="19"/>
  <c r="AJ158" i="19"/>
  <c r="AJ159" i="19"/>
  <c r="AJ160" i="19"/>
  <c r="AJ161" i="19"/>
  <c r="AJ168" i="19"/>
  <c r="AI138" i="19"/>
  <c r="AI139" i="19"/>
  <c r="AI140" i="19"/>
  <c r="AI141" i="19"/>
  <c r="AI142" i="19"/>
  <c r="AI143" i="19"/>
  <c r="AI144" i="19"/>
  <c r="AI145" i="19"/>
  <c r="AI146" i="19"/>
  <c r="AI147" i="19"/>
  <c r="AI148" i="19"/>
  <c r="AI149" i="19"/>
  <c r="AI150" i="19"/>
  <c r="AI151" i="19"/>
  <c r="AI152" i="19"/>
  <c r="AI153" i="19"/>
  <c r="AI154" i="19"/>
  <c r="AI155" i="19"/>
  <c r="AI156" i="19"/>
  <c r="AI157" i="19"/>
  <c r="AI158" i="19"/>
  <c r="AI159" i="19"/>
  <c r="AI160" i="19"/>
  <c r="AI161" i="19"/>
  <c r="AI168" i="19"/>
  <c r="Z138" i="19"/>
  <c r="Z139" i="19"/>
  <c r="Z140" i="19"/>
  <c r="Z141" i="19"/>
  <c r="Z142" i="19"/>
  <c r="Z143" i="19"/>
  <c r="Z144" i="19"/>
  <c r="Z145" i="19"/>
  <c r="Z146" i="19"/>
  <c r="Z147" i="19"/>
  <c r="Z148" i="19"/>
  <c r="Z149" i="19"/>
  <c r="Z150" i="19"/>
  <c r="Z151" i="19"/>
  <c r="Z152" i="19"/>
  <c r="Z153" i="19"/>
  <c r="Z154" i="19"/>
  <c r="Z155" i="19"/>
  <c r="Z156" i="19"/>
  <c r="Z157" i="19"/>
  <c r="Z158" i="19"/>
  <c r="Z159" i="19"/>
  <c r="Z160" i="19"/>
  <c r="Z168" i="19"/>
  <c r="Y138" i="19"/>
  <c r="Y139" i="19"/>
  <c r="Y140" i="19"/>
  <c r="Y141" i="19"/>
  <c r="Y142" i="19"/>
  <c r="Y143" i="19"/>
  <c r="Y144" i="19"/>
  <c r="Y145" i="19"/>
  <c r="Y146" i="19"/>
  <c r="Y147" i="19"/>
  <c r="Y148" i="19"/>
  <c r="Y149" i="19"/>
  <c r="Y150" i="19"/>
  <c r="Y151" i="19"/>
  <c r="Y152" i="19"/>
  <c r="Y153" i="19"/>
  <c r="Y154" i="19"/>
  <c r="Y155" i="19"/>
  <c r="Y156" i="19"/>
  <c r="Y157" i="19"/>
  <c r="Y158" i="19"/>
  <c r="Y159" i="19"/>
  <c r="Y160" i="19"/>
  <c r="Y168" i="19"/>
  <c r="S30" i="19"/>
  <c r="U30" i="19"/>
  <c r="U31" i="19"/>
  <c r="U32" i="19"/>
  <c r="U33" i="19"/>
  <c r="U34" i="19"/>
  <c r="U35" i="19"/>
  <c r="U36" i="19"/>
  <c r="U37" i="19"/>
  <c r="U38" i="19"/>
  <c r="U39" i="19"/>
  <c r="U40" i="19"/>
  <c r="U41" i="19"/>
  <c r="U42" i="19"/>
  <c r="S43" i="19"/>
  <c r="U43" i="19"/>
  <c r="U44" i="19"/>
  <c r="U45" i="19"/>
  <c r="U46" i="19"/>
  <c r="U47" i="19"/>
  <c r="U48" i="19"/>
  <c r="U49" i="19"/>
  <c r="U50" i="19"/>
  <c r="U51" i="19"/>
  <c r="U52" i="19"/>
  <c r="U53" i="19"/>
  <c r="U54" i="19"/>
  <c r="U55" i="19"/>
  <c r="U56" i="19"/>
  <c r="U57" i="19"/>
  <c r="U58" i="19"/>
  <c r="U59" i="19"/>
  <c r="U60" i="19"/>
  <c r="U61" i="19"/>
  <c r="U62" i="19"/>
  <c r="U63" i="19"/>
  <c r="U64" i="19"/>
  <c r="U65" i="19"/>
  <c r="U66" i="19"/>
  <c r="U67" i="19"/>
  <c r="U68" i="19"/>
  <c r="U69" i="19"/>
  <c r="U70" i="19"/>
  <c r="U71" i="19"/>
  <c r="U72" i="19"/>
  <c r="U73" i="19"/>
  <c r="U74" i="19"/>
  <c r="U75" i="19"/>
  <c r="U76" i="19"/>
  <c r="U77" i="19"/>
  <c r="U78" i="19"/>
  <c r="U79" i="19"/>
  <c r="U80" i="19"/>
  <c r="U81" i="19"/>
  <c r="U82" i="19"/>
  <c r="U83" i="19"/>
  <c r="U84" i="19"/>
  <c r="U85" i="19"/>
  <c r="U86" i="19"/>
  <c r="U87" i="19"/>
  <c r="U88" i="19"/>
  <c r="U89" i="19"/>
  <c r="U90" i="19"/>
  <c r="U91" i="19"/>
  <c r="U92" i="19"/>
  <c r="U93" i="19"/>
  <c r="U94" i="19"/>
  <c r="U95" i="19"/>
  <c r="U96" i="19"/>
  <c r="U97" i="19"/>
  <c r="U98" i="19"/>
  <c r="U99" i="19"/>
  <c r="U100" i="19"/>
  <c r="U101" i="19"/>
  <c r="U102" i="19"/>
  <c r="U103" i="19"/>
  <c r="U104" i="19"/>
  <c r="U105" i="19"/>
  <c r="U106" i="19"/>
  <c r="U107" i="19"/>
  <c r="U108" i="19"/>
  <c r="U109" i="19"/>
  <c r="U110" i="19"/>
  <c r="U111" i="19"/>
  <c r="U112" i="19"/>
  <c r="U113" i="19"/>
  <c r="U114" i="19"/>
  <c r="U115" i="19"/>
  <c r="U116" i="19"/>
  <c r="U117" i="19"/>
  <c r="U118" i="19"/>
  <c r="U119" i="19"/>
  <c r="U120" i="19"/>
  <c r="U121" i="19"/>
  <c r="U122" i="19"/>
  <c r="U123" i="19"/>
  <c r="U124" i="19"/>
  <c r="U125" i="19"/>
  <c r="U126" i="19"/>
  <c r="U127" i="19"/>
  <c r="U128" i="19"/>
  <c r="U129" i="19"/>
  <c r="U130" i="19"/>
  <c r="U131" i="19"/>
  <c r="U132" i="19"/>
  <c r="U133" i="19"/>
  <c r="U134" i="19"/>
  <c r="U135" i="19"/>
  <c r="U136" i="19"/>
  <c r="U137" i="19"/>
  <c r="U138" i="19"/>
  <c r="U139" i="19"/>
  <c r="U140" i="19"/>
  <c r="U141" i="19"/>
  <c r="U142" i="19"/>
  <c r="U168" i="19"/>
  <c r="T30" i="19"/>
  <c r="T31" i="19"/>
  <c r="T32" i="19"/>
  <c r="T33" i="19"/>
  <c r="T34" i="19"/>
  <c r="T35" i="19"/>
  <c r="T36" i="19"/>
  <c r="T37" i="19"/>
  <c r="T38" i="19"/>
  <c r="T39" i="19"/>
  <c r="T40" i="19"/>
  <c r="T41" i="19"/>
  <c r="T42" i="19"/>
  <c r="T43" i="19"/>
  <c r="T44" i="19"/>
  <c r="T45" i="19"/>
  <c r="T46" i="19"/>
  <c r="T47" i="19"/>
  <c r="T48" i="19"/>
  <c r="T49" i="19"/>
  <c r="T50" i="19"/>
  <c r="T51" i="19"/>
  <c r="T52" i="19"/>
  <c r="T53" i="19"/>
  <c r="T54" i="19"/>
  <c r="T55" i="19"/>
  <c r="T56" i="19"/>
  <c r="T57" i="19"/>
  <c r="T58" i="19"/>
  <c r="T59" i="19"/>
  <c r="T60" i="19"/>
  <c r="T61" i="19"/>
  <c r="T62" i="19"/>
  <c r="T63" i="19"/>
  <c r="T64" i="19"/>
  <c r="T65" i="19"/>
  <c r="T66" i="19"/>
  <c r="T67" i="19"/>
  <c r="T68" i="19"/>
  <c r="T69" i="19"/>
  <c r="T70" i="19"/>
  <c r="T71" i="19"/>
  <c r="T72" i="19"/>
  <c r="T73" i="19"/>
  <c r="T74" i="19"/>
  <c r="T75" i="19"/>
  <c r="T76" i="19"/>
  <c r="T77" i="19"/>
  <c r="T78" i="19"/>
  <c r="T79" i="19"/>
  <c r="T80" i="19"/>
  <c r="T81" i="19"/>
  <c r="T82" i="19"/>
  <c r="T83" i="19"/>
  <c r="T84" i="19"/>
  <c r="T85" i="19"/>
  <c r="T86" i="19"/>
  <c r="T87" i="19"/>
  <c r="T88" i="19"/>
  <c r="T89" i="19"/>
  <c r="T90" i="19"/>
  <c r="T91" i="19"/>
  <c r="T92" i="19"/>
  <c r="T93" i="19"/>
  <c r="T94" i="19"/>
  <c r="T95" i="19"/>
  <c r="T96" i="19"/>
  <c r="T97" i="19"/>
  <c r="T98" i="19"/>
  <c r="T99" i="19"/>
  <c r="T100" i="19"/>
  <c r="T101" i="19"/>
  <c r="T102" i="19"/>
  <c r="T103" i="19"/>
  <c r="T104" i="19"/>
  <c r="T105" i="19"/>
  <c r="T106" i="19"/>
  <c r="T107" i="19"/>
  <c r="T108" i="19"/>
  <c r="T109" i="19"/>
  <c r="T110" i="19"/>
  <c r="T111" i="19"/>
  <c r="T112" i="19"/>
  <c r="T113" i="19"/>
  <c r="T114" i="19"/>
  <c r="T115" i="19"/>
  <c r="T116" i="19"/>
  <c r="T117" i="19"/>
  <c r="T118" i="19"/>
  <c r="T119" i="19"/>
  <c r="T120" i="19"/>
  <c r="T121" i="19"/>
  <c r="T122" i="19"/>
  <c r="T123" i="19"/>
  <c r="T124" i="19"/>
  <c r="T125" i="19"/>
  <c r="T126" i="19"/>
  <c r="T127" i="19"/>
  <c r="T128" i="19"/>
  <c r="T129" i="19"/>
  <c r="T130" i="19"/>
  <c r="T131" i="19"/>
  <c r="T132" i="19"/>
  <c r="T133" i="19"/>
  <c r="T134" i="19"/>
  <c r="T135" i="19"/>
  <c r="T136" i="19"/>
  <c r="T137" i="19"/>
  <c r="T138" i="19"/>
  <c r="T139" i="19"/>
  <c r="T140" i="19"/>
  <c r="T141" i="19"/>
  <c r="T142" i="19"/>
  <c r="T168" i="19"/>
  <c r="P156" i="19"/>
  <c r="P157" i="19"/>
  <c r="P158" i="19"/>
  <c r="P159" i="19"/>
  <c r="P160" i="19"/>
  <c r="P161" i="19"/>
  <c r="P168" i="19"/>
  <c r="O156" i="19"/>
  <c r="O157" i="19"/>
  <c r="O158" i="19"/>
  <c r="O159" i="19"/>
  <c r="O160" i="19"/>
  <c r="O161" i="19"/>
  <c r="O168" i="19"/>
  <c r="K71" i="19"/>
  <c r="K72" i="19"/>
  <c r="K73" i="19"/>
  <c r="K74" i="19"/>
  <c r="K75" i="19"/>
  <c r="K76" i="19"/>
  <c r="K77" i="19"/>
  <c r="K78" i="19"/>
  <c r="K79" i="19"/>
  <c r="K80" i="19"/>
  <c r="K81" i="19"/>
  <c r="K82" i="19"/>
  <c r="K83" i="19"/>
  <c r="K84" i="19"/>
  <c r="K85" i="19"/>
  <c r="K86" i="19"/>
  <c r="K87" i="19"/>
  <c r="K88" i="19"/>
  <c r="K89" i="19"/>
  <c r="K90" i="19"/>
  <c r="K91" i="19"/>
  <c r="K92" i="19"/>
  <c r="K93" i="19"/>
  <c r="K94" i="19"/>
  <c r="K95" i="19"/>
  <c r="K96" i="19"/>
  <c r="K97" i="19"/>
  <c r="K98" i="19"/>
  <c r="K99" i="19"/>
  <c r="K100" i="19"/>
  <c r="K101" i="19"/>
  <c r="K102" i="19"/>
  <c r="K103" i="19"/>
  <c r="K104" i="19"/>
  <c r="K105" i="19"/>
  <c r="K106" i="19"/>
  <c r="K107" i="19"/>
  <c r="K108" i="19"/>
  <c r="K109" i="19"/>
  <c r="K110" i="19"/>
  <c r="K111" i="19"/>
  <c r="K112" i="19"/>
  <c r="K113" i="19"/>
  <c r="K114" i="19"/>
  <c r="K115" i="19"/>
  <c r="K116" i="19"/>
  <c r="K117" i="19"/>
  <c r="K118" i="19"/>
  <c r="K119" i="19"/>
  <c r="K120" i="19"/>
  <c r="K121" i="19"/>
  <c r="K122" i="19"/>
  <c r="K123" i="19"/>
  <c r="K124" i="19"/>
  <c r="K125" i="19"/>
  <c r="K126" i="19"/>
  <c r="K127" i="19"/>
  <c r="K128" i="19"/>
  <c r="K129" i="19"/>
  <c r="K130" i="19"/>
  <c r="K131" i="19"/>
  <c r="K132" i="19"/>
  <c r="K133" i="19"/>
  <c r="K134" i="19"/>
  <c r="K135" i="19"/>
  <c r="K136" i="19"/>
  <c r="K137" i="19"/>
  <c r="K168" i="19"/>
  <c r="J71" i="19"/>
  <c r="J72" i="19"/>
  <c r="J73" i="19"/>
  <c r="J74" i="19"/>
  <c r="J75" i="19"/>
  <c r="J76" i="19"/>
  <c r="J77" i="19"/>
  <c r="J78" i="19"/>
  <c r="J79" i="19"/>
  <c r="J80" i="19"/>
  <c r="J81" i="19"/>
  <c r="J82" i="19"/>
  <c r="J83" i="19"/>
  <c r="J84" i="19"/>
  <c r="J85" i="19"/>
  <c r="J86" i="19"/>
  <c r="J87" i="19"/>
  <c r="J88" i="19"/>
  <c r="J89" i="19"/>
  <c r="J90" i="19"/>
  <c r="J91" i="19"/>
  <c r="J92" i="19"/>
  <c r="J93" i="19"/>
  <c r="J94" i="19"/>
  <c r="J95" i="19"/>
  <c r="J96" i="19"/>
  <c r="J97" i="19"/>
  <c r="J98" i="19"/>
  <c r="J99" i="19"/>
  <c r="J100" i="19"/>
  <c r="J101" i="19"/>
  <c r="J102" i="19"/>
  <c r="J103" i="19"/>
  <c r="J104" i="19"/>
  <c r="J105" i="19"/>
  <c r="J106" i="19"/>
  <c r="J107" i="19"/>
  <c r="J108" i="19"/>
  <c r="J109" i="19"/>
  <c r="J110" i="19"/>
  <c r="J111" i="19"/>
  <c r="J112" i="19"/>
  <c r="J113" i="19"/>
  <c r="J114" i="19"/>
  <c r="J115" i="19"/>
  <c r="J116" i="19"/>
  <c r="J117" i="19"/>
  <c r="J118" i="19"/>
  <c r="J119" i="19"/>
  <c r="J120" i="19"/>
  <c r="J121" i="19"/>
  <c r="J122" i="19"/>
  <c r="J123" i="19"/>
  <c r="J124" i="19"/>
  <c r="J125" i="19"/>
  <c r="J126" i="19"/>
  <c r="J127" i="19"/>
  <c r="J128" i="19"/>
  <c r="J129" i="19"/>
  <c r="J130" i="19"/>
  <c r="J131" i="19"/>
  <c r="J132" i="19"/>
  <c r="J133" i="19"/>
  <c r="J134" i="19"/>
  <c r="J135" i="19"/>
  <c r="J136" i="19"/>
  <c r="J137" i="19"/>
  <c r="J168" i="19"/>
  <c r="F95" i="19"/>
  <c r="F96" i="19"/>
  <c r="C97" i="19"/>
  <c r="F97" i="19"/>
  <c r="F168" i="19"/>
  <c r="E95" i="19"/>
  <c r="E96" i="19"/>
  <c r="E97" i="19"/>
  <c r="E168" i="19"/>
  <c r="AO167" i="19"/>
  <c r="AN167" i="19"/>
  <c r="AJ167" i="19"/>
  <c r="AI167" i="19"/>
  <c r="Z167" i="19"/>
  <c r="Y167" i="19"/>
  <c r="U167" i="19"/>
  <c r="T167" i="19"/>
  <c r="P167" i="19"/>
  <c r="O167" i="19"/>
  <c r="K167" i="19"/>
  <c r="J167" i="19"/>
  <c r="F167" i="19"/>
  <c r="E167" i="19"/>
  <c r="A106" i="19"/>
  <c r="A107" i="19"/>
  <c r="A108" i="19"/>
  <c r="A109" i="19"/>
  <c r="A110" i="19"/>
  <c r="A111" i="19"/>
  <c r="A112" i="19"/>
  <c r="A113" i="19"/>
  <c r="A114" i="19"/>
  <c r="A115" i="19"/>
  <c r="A116" i="19"/>
  <c r="A117" i="19"/>
  <c r="A118" i="19"/>
  <c r="A119" i="19"/>
  <c r="A120" i="19"/>
  <c r="A121" i="19"/>
  <c r="A122" i="19"/>
  <c r="A123" i="19"/>
  <c r="A124" i="19"/>
  <c r="A125" i="19"/>
  <c r="A126" i="19"/>
  <c r="A127" i="19"/>
  <c r="A128" i="19"/>
  <c r="A129" i="19"/>
  <c r="A130" i="19"/>
  <c r="A131" i="19"/>
  <c r="A132" i="19"/>
  <c r="A133" i="19"/>
  <c r="A134" i="19"/>
  <c r="A135" i="19"/>
  <c r="A136" i="19"/>
  <c r="A137" i="19"/>
  <c r="A138" i="19"/>
  <c r="A139" i="19"/>
  <c r="A140" i="19"/>
  <c r="A141" i="19"/>
  <c r="A142" i="19"/>
  <c r="A143" i="19"/>
  <c r="A144" i="19"/>
  <c r="A145" i="19"/>
  <c r="A146" i="19"/>
  <c r="A147" i="19"/>
  <c r="A148" i="19"/>
  <c r="A149" i="19"/>
  <c r="A150" i="19"/>
  <c r="A151" i="19"/>
  <c r="A152" i="19"/>
  <c r="A153" i="19"/>
  <c r="A154" i="19"/>
  <c r="A155" i="19"/>
  <c r="A156" i="19"/>
  <c r="A157" i="19"/>
  <c r="A158" i="19"/>
  <c r="A159" i="19"/>
  <c r="A160" i="19"/>
  <c r="A161" i="19"/>
  <c r="A162" i="19"/>
  <c r="A163" i="19"/>
  <c r="A164" i="19"/>
  <c r="A165" i="19"/>
  <c r="A166" i="19"/>
  <c r="AE156" i="19"/>
  <c r="AD156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39" i="19"/>
  <c r="A40" i="19"/>
  <c r="A41" i="19"/>
  <c r="A42" i="19"/>
  <c r="A43" i="19"/>
  <c r="A44" i="19"/>
  <c r="A45" i="19"/>
  <c r="A46" i="19"/>
  <c r="A47" i="19"/>
  <c r="A48" i="19"/>
  <c r="A49" i="19"/>
  <c r="A50" i="19"/>
  <c r="A51" i="19"/>
  <c r="A52" i="19"/>
  <c r="A53" i="19"/>
  <c r="A54" i="19"/>
  <c r="A55" i="19"/>
  <c r="A56" i="19"/>
  <c r="A57" i="19"/>
  <c r="A58" i="19"/>
  <c r="A59" i="19"/>
  <c r="A60" i="19"/>
  <c r="A61" i="19"/>
  <c r="A62" i="19"/>
  <c r="A63" i="19"/>
  <c r="A64" i="19"/>
  <c r="A65" i="19"/>
  <c r="A66" i="19"/>
  <c r="A67" i="19"/>
  <c r="A68" i="19"/>
  <c r="A69" i="19"/>
  <c r="A70" i="19"/>
  <c r="Z123" i="18"/>
  <c r="Z124" i="18"/>
  <c r="Z125" i="18"/>
  <c r="Z126" i="18"/>
  <c r="Z127" i="18"/>
  <c r="Z128" i="18"/>
  <c r="Z129" i="18"/>
  <c r="Z130" i="18"/>
  <c r="Z131" i="18"/>
  <c r="Z132" i="18"/>
  <c r="Z133" i="18"/>
  <c r="Z134" i="18"/>
  <c r="Z135" i="18"/>
  <c r="Z136" i="18"/>
  <c r="Z137" i="18"/>
  <c r="Z138" i="18"/>
  <c r="Z139" i="18"/>
  <c r="Z140" i="18"/>
  <c r="Z141" i="18"/>
  <c r="Z153" i="18"/>
  <c r="Z154" i="18"/>
  <c r="Z155" i="18"/>
  <c r="Z156" i="18"/>
  <c r="Z157" i="18"/>
  <c r="Z158" i="18"/>
  <c r="Z159" i="18"/>
  <c r="Z160" i="18"/>
  <c r="Z161" i="18"/>
  <c r="Z168" i="18"/>
  <c r="Y123" i="18"/>
  <c r="Y124" i="18"/>
  <c r="Y125" i="18"/>
  <c r="Y126" i="18"/>
  <c r="Y127" i="18"/>
  <c r="Y128" i="18"/>
  <c r="Y129" i="18"/>
  <c r="Y130" i="18"/>
  <c r="Y131" i="18"/>
  <c r="Y132" i="18"/>
  <c r="Y133" i="18"/>
  <c r="Y134" i="18"/>
  <c r="Y135" i="18"/>
  <c r="Y136" i="18"/>
  <c r="Y137" i="18"/>
  <c r="Y138" i="18"/>
  <c r="Y139" i="18"/>
  <c r="Y140" i="18"/>
  <c r="Y153" i="18"/>
  <c r="Y154" i="18"/>
  <c r="Y155" i="18"/>
  <c r="Y156" i="18"/>
  <c r="Y157" i="18"/>
  <c r="Y158" i="18"/>
  <c r="Y159" i="18"/>
  <c r="Y160" i="18"/>
  <c r="Y161" i="18"/>
  <c r="Y168" i="18"/>
  <c r="U121" i="18"/>
  <c r="U122" i="18"/>
  <c r="U123" i="18"/>
  <c r="U124" i="18"/>
  <c r="U125" i="18"/>
  <c r="U126" i="18"/>
  <c r="U127" i="18"/>
  <c r="U128" i="18"/>
  <c r="U129" i="18"/>
  <c r="U130" i="18"/>
  <c r="U131" i="18"/>
  <c r="U132" i="18"/>
  <c r="U133" i="18"/>
  <c r="U134" i="18"/>
  <c r="U135" i="18"/>
  <c r="U136" i="18"/>
  <c r="U137" i="18"/>
  <c r="U138" i="18"/>
  <c r="U139" i="18"/>
  <c r="U140" i="18"/>
  <c r="U141" i="18"/>
  <c r="U142" i="18"/>
  <c r="U143" i="18"/>
  <c r="U144" i="18"/>
  <c r="U145" i="18"/>
  <c r="U146" i="18"/>
  <c r="U147" i="18"/>
  <c r="U148" i="18"/>
  <c r="U149" i="18"/>
  <c r="U150" i="18"/>
  <c r="U151" i="18"/>
  <c r="U152" i="18"/>
  <c r="U153" i="18"/>
  <c r="U154" i="18"/>
  <c r="U155" i="18"/>
  <c r="U156" i="18"/>
  <c r="U157" i="18"/>
  <c r="U158" i="18"/>
  <c r="U159" i="18"/>
  <c r="U160" i="18"/>
  <c r="U161" i="18"/>
  <c r="U168" i="18"/>
  <c r="T121" i="18"/>
  <c r="T122" i="18"/>
  <c r="T123" i="18"/>
  <c r="T124" i="18"/>
  <c r="T125" i="18"/>
  <c r="T126" i="18"/>
  <c r="T127" i="18"/>
  <c r="T128" i="18"/>
  <c r="T129" i="18"/>
  <c r="T130" i="18"/>
  <c r="T131" i="18"/>
  <c r="T132" i="18"/>
  <c r="T133" i="18"/>
  <c r="T134" i="18"/>
  <c r="T135" i="18"/>
  <c r="T136" i="18"/>
  <c r="T137" i="18"/>
  <c r="T138" i="18"/>
  <c r="T139" i="18"/>
  <c r="T140" i="18"/>
  <c r="T141" i="18"/>
  <c r="T142" i="18"/>
  <c r="T143" i="18"/>
  <c r="T144" i="18"/>
  <c r="T145" i="18"/>
  <c r="T146" i="18"/>
  <c r="T147" i="18"/>
  <c r="T148" i="18"/>
  <c r="T149" i="18"/>
  <c r="T150" i="18"/>
  <c r="T151" i="18"/>
  <c r="T152" i="18"/>
  <c r="T153" i="18"/>
  <c r="T154" i="18"/>
  <c r="T155" i="18"/>
  <c r="T156" i="18"/>
  <c r="T157" i="18"/>
  <c r="T158" i="18"/>
  <c r="T159" i="18"/>
  <c r="T160" i="18"/>
  <c r="T161" i="18"/>
  <c r="T168" i="18"/>
  <c r="P155" i="18"/>
  <c r="P156" i="18"/>
  <c r="P157" i="18"/>
  <c r="P158" i="18"/>
  <c r="P159" i="18"/>
  <c r="P160" i="18"/>
  <c r="P161" i="18"/>
  <c r="P168" i="18"/>
  <c r="O155" i="18"/>
  <c r="O156" i="18"/>
  <c r="O157" i="18"/>
  <c r="O158" i="18"/>
  <c r="O159" i="18"/>
  <c r="O160" i="18"/>
  <c r="O161" i="18"/>
  <c r="O168" i="18"/>
  <c r="K121" i="18"/>
  <c r="K122" i="18"/>
  <c r="K123" i="18"/>
  <c r="K124" i="18"/>
  <c r="K125" i="18"/>
  <c r="K126" i="18"/>
  <c r="K127" i="18"/>
  <c r="K128" i="18"/>
  <c r="K129" i="18"/>
  <c r="K130" i="18"/>
  <c r="K131" i="18"/>
  <c r="K132" i="18"/>
  <c r="K133" i="18"/>
  <c r="K134" i="18"/>
  <c r="K135" i="18"/>
  <c r="K136" i="18"/>
  <c r="K137" i="18"/>
  <c r="K138" i="18"/>
  <c r="K139" i="18"/>
  <c r="K140" i="18"/>
  <c r="K141" i="18"/>
  <c r="K142" i="18"/>
  <c r="K168" i="18"/>
  <c r="J121" i="18"/>
  <c r="J122" i="18"/>
  <c r="J123" i="18"/>
  <c r="J124" i="18"/>
  <c r="J125" i="18"/>
  <c r="J126" i="18"/>
  <c r="J127" i="18"/>
  <c r="J128" i="18"/>
  <c r="J129" i="18"/>
  <c r="J130" i="18"/>
  <c r="J131" i="18"/>
  <c r="J132" i="18"/>
  <c r="J133" i="18"/>
  <c r="J134" i="18"/>
  <c r="J135" i="18"/>
  <c r="J136" i="18"/>
  <c r="J137" i="18"/>
  <c r="J138" i="18"/>
  <c r="J139" i="18"/>
  <c r="J140" i="18"/>
  <c r="J141" i="18"/>
  <c r="J142" i="18"/>
  <c r="J168" i="18"/>
  <c r="F168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168" i="18"/>
  <c r="Z167" i="18"/>
  <c r="Y167" i="18"/>
  <c r="U167" i="18"/>
  <c r="T167" i="18"/>
  <c r="P167" i="18"/>
  <c r="O167" i="18"/>
  <c r="K167" i="18"/>
  <c r="J167" i="18"/>
  <c r="E167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4" i="18"/>
  <c r="A65" i="18"/>
  <c r="A66" i="18"/>
  <c r="A67" i="18"/>
  <c r="A68" i="18"/>
  <c r="A69" i="18"/>
  <c r="A70" i="18"/>
  <c r="CD168" i="17"/>
  <c r="CD169" i="17"/>
  <c r="CD170" i="17"/>
  <c r="CD171" i="17"/>
  <c r="CD172" i="17"/>
  <c r="CD173" i="17"/>
  <c r="CD174" i="17"/>
  <c r="CD175" i="17"/>
  <c r="CD176" i="17"/>
  <c r="CD177" i="17"/>
  <c r="CD178" i="17"/>
  <c r="CD179" i="17"/>
  <c r="CD180" i="17"/>
  <c r="CD181" i="17"/>
  <c r="CD182" i="17"/>
  <c r="CD183" i="17"/>
  <c r="CD184" i="17"/>
  <c r="CD185" i="17"/>
  <c r="CD186" i="17"/>
  <c r="CD187" i="17"/>
  <c r="CD188" i="17"/>
  <c r="CD189" i="17"/>
  <c r="CD190" i="17"/>
  <c r="CD191" i="17"/>
  <c r="CD198" i="17"/>
  <c r="CC168" i="17"/>
  <c r="CC169" i="17"/>
  <c r="CC170" i="17"/>
  <c r="CC171" i="17"/>
  <c r="CC172" i="17"/>
  <c r="CC173" i="17"/>
  <c r="CC174" i="17"/>
  <c r="CC175" i="17"/>
  <c r="CC176" i="17"/>
  <c r="CC177" i="17"/>
  <c r="CC178" i="17"/>
  <c r="CC179" i="17"/>
  <c r="CC180" i="17"/>
  <c r="CC181" i="17"/>
  <c r="CC182" i="17"/>
  <c r="CC183" i="17"/>
  <c r="CC184" i="17"/>
  <c r="CC185" i="17"/>
  <c r="CC186" i="17"/>
  <c r="CC187" i="17"/>
  <c r="CC188" i="17"/>
  <c r="CC189" i="17"/>
  <c r="CC190" i="17"/>
  <c r="CC191" i="17"/>
  <c r="CC198" i="17"/>
  <c r="BY102" i="17"/>
  <c r="BY103" i="17"/>
  <c r="BY104" i="17"/>
  <c r="BY105" i="17"/>
  <c r="BY106" i="17"/>
  <c r="BY107" i="17"/>
  <c r="BY108" i="17"/>
  <c r="BY109" i="17"/>
  <c r="BY110" i="17"/>
  <c r="BY111" i="17"/>
  <c r="BY112" i="17"/>
  <c r="BY113" i="17"/>
  <c r="BY114" i="17"/>
  <c r="BY115" i="17"/>
  <c r="BY116" i="17"/>
  <c r="BY117" i="17"/>
  <c r="BY118" i="17"/>
  <c r="BY119" i="17"/>
  <c r="BY120" i="17"/>
  <c r="BY121" i="17"/>
  <c r="BY122" i="17"/>
  <c r="BY123" i="17"/>
  <c r="BY124" i="17"/>
  <c r="BY125" i="17"/>
  <c r="BY126" i="17"/>
  <c r="BY127" i="17"/>
  <c r="BY128" i="17"/>
  <c r="BY129" i="17"/>
  <c r="BY130" i="17"/>
  <c r="BY131" i="17"/>
  <c r="BY132" i="17"/>
  <c r="BY133" i="17"/>
  <c r="BY134" i="17"/>
  <c r="BY135" i="17"/>
  <c r="BY164" i="17"/>
  <c r="BY165" i="17"/>
  <c r="BY166" i="17"/>
  <c r="BY167" i="17"/>
  <c r="BY168" i="17"/>
  <c r="BY169" i="17"/>
  <c r="BY170" i="17"/>
  <c r="BY171" i="17"/>
  <c r="BY172" i="17"/>
  <c r="BY173" i="17"/>
  <c r="BY174" i="17"/>
  <c r="BY175" i="17"/>
  <c r="BY176" i="17"/>
  <c r="BY177" i="17"/>
  <c r="BY178" i="17"/>
  <c r="BY179" i="17"/>
  <c r="BY180" i="17"/>
  <c r="BY181" i="17"/>
  <c r="BY182" i="17"/>
  <c r="BY183" i="17"/>
  <c r="BY184" i="17"/>
  <c r="BY185" i="17"/>
  <c r="BY186" i="17"/>
  <c r="BY187" i="17"/>
  <c r="BY188" i="17"/>
  <c r="BY189" i="17"/>
  <c r="BY190" i="17"/>
  <c r="BY191" i="17"/>
  <c r="BY198" i="17"/>
  <c r="BX64" i="17"/>
  <c r="BX65" i="17"/>
  <c r="BX68" i="17"/>
  <c r="BX72" i="17"/>
  <c r="BX73" i="17"/>
  <c r="BX74" i="17"/>
  <c r="BX75" i="17"/>
  <c r="BX76" i="17"/>
  <c r="BX77" i="17"/>
  <c r="BX78" i="17"/>
  <c r="BX79" i="17"/>
  <c r="BX80" i="17"/>
  <c r="BX81" i="17"/>
  <c r="BX82" i="17"/>
  <c r="BX83" i="17"/>
  <c r="BX84" i="17"/>
  <c r="BX85" i="17"/>
  <c r="BX86" i="17"/>
  <c r="BX87" i="17"/>
  <c r="BX88" i="17"/>
  <c r="BX89" i="17"/>
  <c r="BX90" i="17"/>
  <c r="BX91" i="17"/>
  <c r="BX92" i="17"/>
  <c r="BX93" i="17"/>
  <c r="BX94" i="17"/>
  <c r="BX95" i="17"/>
  <c r="BX96" i="17"/>
  <c r="BX97" i="17"/>
  <c r="BX98" i="17"/>
  <c r="BX99" i="17"/>
  <c r="BX100" i="17"/>
  <c r="BX101" i="17"/>
  <c r="BX102" i="17"/>
  <c r="BX103" i="17"/>
  <c r="BX104" i="17"/>
  <c r="BX105" i="17"/>
  <c r="BX106" i="17"/>
  <c r="BX107" i="17"/>
  <c r="BX108" i="17"/>
  <c r="BX109" i="17"/>
  <c r="BX110" i="17"/>
  <c r="BX111" i="17"/>
  <c r="BX112" i="17"/>
  <c r="BX113" i="17"/>
  <c r="BX114" i="17"/>
  <c r="BX115" i="17"/>
  <c r="BX116" i="17"/>
  <c r="BX117" i="17"/>
  <c r="BX118" i="17"/>
  <c r="BX119" i="17"/>
  <c r="BX120" i="17"/>
  <c r="BX121" i="17"/>
  <c r="BX122" i="17"/>
  <c r="BX123" i="17"/>
  <c r="BX124" i="17"/>
  <c r="BX125" i="17"/>
  <c r="BX126" i="17"/>
  <c r="BX127" i="17"/>
  <c r="BX128" i="17"/>
  <c r="BX129" i="17"/>
  <c r="BX130" i="17"/>
  <c r="BX131" i="17"/>
  <c r="BX132" i="17"/>
  <c r="BX133" i="17"/>
  <c r="BX134" i="17"/>
  <c r="BX135" i="17"/>
  <c r="BX164" i="17"/>
  <c r="BX165" i="17"/>
  <c r="BX166" i="17"/>
  <c r="BX167" i="17"/>
  <c r="BX168" i="17"/>
  <c r="BX169" i="17"/>
  <c r="BX170" i="17"/>
  <c r="BX171" i="17"/>
  <c r="BX172" i="17"/>
  <c r="BX173" i="17"/>
  <c r="BX174" i="17"/>
  <c r="BX175" i="17"/>
  <c r="BX176" i="17"/>
  <c r="BX177" i="17"/>
  <c r="BX178" i="17"/>
  <c r="BX179" i="17"/>
  <c r="BX180" i="17"/>
  <c r="BX181" i="17"/>
  <c r="BX182" i="17"/>
  <c r="BX183" i="17"/>
  <c r="BX184" i="17"/>
  <c r="BX185" i="17"/>
  <c r="BX186" i="17"/>
  <c r="BX187" i="17"/>
  <c r="BX188" i="17"/>
  <c r="BX189" i="17"/>
  <c r="BX190" i="17"/>
  <c r="BX191" i="17"/>
  <c r="BX198" i="17"/>
  <c r="BT106" i="17"/>
  <c r="BT107" i="17"/>
  <c r="BT108" i="17"/>
  <c r="BT109" i="17"/>
  <c r="BT110" i="17"/>
  <c r="BT111" i="17"/>
  <c r="BT112" i="17"/>
  <c r="BT113" i="17"/>
  <c r="BT114" i="17"/>
  <c r="BT115" i="17"/>
  <c r="BT116" i="17"/>
  <c r="BT117" i="17"/>
  <c r="BT118" i="17"/>
  <c r="BT119" i="17"/>
  <c r="BT120" i="17"/>
  <c r="BT121" i="17"/>
  <c r="BT122" i="17"/>
  <c r="BT123" i="17"/>
  <c r="BT124" i="17"/>
  <c r="BT125" i="17"/>
  <c r="BT126" i="17"/>
  <c r="BT127" i="17"/>
  <c r="BT128" i="17"/>
  <c r="BT129" i="17"/>
  <c r="BT130" i="17"/>
  <c r="BT131" i="17"/>
  <c r="BT132" i="17"/>
  <c r="BT133" i="17"/>
  <c r="BT134" i="17"/>
  <c r="BT135" i="17"/>
  <c r="BT136" i="17"/>
  <c r="BT137" i="17"/>
  <c r="BT138" i="17"/>
  <c r="BT139" i="17"/>
  <c r="BT140" i="17"/>
  <c r="BT141" i="17"/>
  <c r="BT142" i="17"/>
  <c r="BT143" i="17"/>
  <c r="BT144" i="17"/>
  <c r="BT145" i="17"/>
  <c r="BT146" i="17"/>
  <c r="BT148" i="17"/>
  <c r="BT151" i="17"/>
  <c r="BT152" i="17"/>
  <c r="BT153" i="17"/>
  <c r="BT154" i="17"/>
  <c r="BT155" i="17"/>
  <c r="BT157" i="17"/>
  <c r="BT158" i="17"/>
  <c r="BT198" i="17"/>
  <c r="BS106" i="17"/>
  <c r="BS107" i="17"/>
  <c r="BS108" i="17"/>
  <c r="BS109" i="17"/>
  <c r="BS110" i="17"/>
  <c r="BS111" i="17"/>
  <c r="BS112" i="17"/>
  <c r="BS113" i="17"/>
  <c r="BS114" i="17"/>
  <c r="BS115" i="17"/>
  <c r="BS116" i="17"/>
  <c r="BS117" i="17"/>
  <c r="BS118" i="17"/>
  <c r="BS119" i="17"/>
  <c r="BS120" i="17"/>
  <c r="BS121" i="17"/>
  <c r="BS122" i="17"/>
  <c r="BS123" i="17"/>
  <c r="BS124" i="17"/>
  <c r="BS125" i="17"/>
  <c r="BS126" i="17"/>
  <c r="BS127" i="17"/>
  <c r="BS128" i="17"/>
  <c r="BS129" i="17"/>
  <c r="BS130" i="17"/>
  <c r="BS131" i="17"/>
  <c r="BS132" i="17"/>
  <c r="BS133" i="17"/>
  <c r="BS134" i="17"/>
  <c r="BS135" i="17"/>
  <c r="BS136" i="17"/>
  <c r="BS137" i="17"/>
  <c r="BS138" i="17"/>
  <c r="BS139" i="17"/>
  <c r="BS140" i="17"/>
  <c r="BS141" i="17"/>
  <c r="BS142" i="17"/>
  <c r="BS143" i="17"/>
  <c r="BS144" i="17"/>
  <c r="BS145" i="17"/>
  <c r="BS146" i="17"/>
  <c r="BS148" i="17"/>
  <c r="BS151" i="17"/>
  <c r="BS152" i="17"/>
  <c r="BS153" i="17"/>
  <c r="BS154" i="17"/>
  <c r="BS155" i="17"/>
  <c r="BS157" i="17"/>
  <c r="BS158" i="17"/>
  <c r="BS198" i="17"/>
  <c r="BO115" i="17"/>
  <c r="BO116" i="17"/>
  <c r="BO117" i="17"/>
  <c r="BO118" i="17"/>
  <c r="BO119" i="17"/>
  <c r="BO120" i="17"/>
  <c r="BO123" i="17"/>
  <c r="BO125" i="17"/>
  <c r="BO128" i="17"/>
  <c r="BO129" i="17"/>
  <c r="BO130" i="17"/>
  <c r="BO131" i="17"/>
  <c r="BO132" i="17"/>
  <c r="BO133" i="17"/>
  <c r="BO134" i="17"/>
  <c r="BO135" i="17"/>
  <c r="BO178" i="17"/>
  <c r="BO179" i="17"/>
  <c r="BO180" i="17"/>
  <c r="BO181" i="17"/>
  <c r="BO182" i="17"/>
  <c r="BO183" i="17"/>
  <c r="BO184" i="17"/>
  <c r="BO185" i="17"/>
  <c r="BO186" i="17"/>
  <c r="BO187" i="17"/>
  <c r="BO188" i="17"/>
  <c r="BO189" i="17"/>
  <c r="BO190" i="17"/>
  <c r="BO191" i="17"/>
  <c r="BO198" i="17"/>
  <c r="BN115" i="17"/>
  <c r="BN116" i="17"/>
  <c r="BN117" i="17"/>
  <c r="BN118" i="17"/>
  <c r="BN119" i="17"/>
  <c r="BN120" i="17"/>
  <c r="BN123" i="17"/>
  <c r="BN124" i="17"/>
  <c r="BN125" i="17"/>
  <c r="BN128" i="17"/>
  <c r="BN129" i="17"/>
  <c r="BN130" i="17"/>
  <c r="BN131" i="17"/>
  <c r="BN132" i="17"/>
  <c r="BN133" i="17"/>
  <c r="BN134" i="17"/>
  <c r="BN135" i="17"/>
  <c r="BN170" i="17"/>
  <c r="BN171" i="17"/>
  <c r="BN172" i="17"/>
  <c r="BN173" i="17"/>
  <c r="BN174" i="17"/>
  <c r="BN175" i="17"/>
  <c r="BN176" i="17"/>
  <c r="BN177" i="17"/>
  <c r="BN178" i="17"/>
  <c r="BN179" i="17"/>
  <c r="BN180" i="17"/>
  <c r="BN181" i="17"/>
  <c r="BN182" i="17"/>
  <c r="BN183" i="17"/>
  <c r="BN184" i="17"/>
  <c r="BN185" i="17"/>
  <c r="BN186" i="17"/>
  <c r="BN187" i="17"/>
  <c r="BN188" i="17"/>
  <c r="BN189" i="17"/>
  <c r="BN190" i="17"/>
  <c r="BN191" i="17"/>
  <c r="BN198" i="17"/>
  <c r="BJ102" i="17"/>
  <c r="BJ104" i="17"/>
  <c r="BJ105" i="17"/>
  <c r="BJ106" i="17"/>
  <c r="BJ107" i="17"/>
  <c r="BJ108" i="17"/>
  <c r="BJ109" i="17"/>
  <c r="BJ110" i="17"/>
  <c r="BJ111" i="17"/>
  <c r="BJ112" i="17"/>
  <c r="BJ113" i="17"/>
  <c r="BJ114" i="17"/>
  <c r="BJ115" i="17"/>
  <c r="BJ116" i="17"/>
  <c r="BJ117" i="17"/>
  <c r="BJ118" i="17"/>
  <c r="BJ119" i="17"/>
  <c r="BJ120" i="17"/>
  <c r="BJ121" i="17"/>
  <c r="BJ122" i="17"/>
  <c r="BJ123" i="17"/>
  <c r="BJ124" i="17"/>
  <c r="BJ125" i="17"/>
  <c r="BJ126" i="17"/>
  <c r="BJ127" i="17"/>
  <c r="BJ128" i="17"/>
  <c r="BJ129" i="17"/>
  <c r="BJ130" i="17"/>
  <c r="BJ131" i="17"/>
  <c r="BJ132" i="17"/>
  <c r="BJ133" i="17"/>
  <c r="BJ198" i="17"/>
  <c r="BI102" i="17"/>
  <c r="BI104" i="17"/>
  <c r="BI105" i="17"/>
  <c r="BI106" i="17"/>
  <c r="BI107" i="17"/>
  <c r="BI108" i="17"/>
  <c r="BI109" i="17"/>
  <c r="BI110" i="17"/>
  <c r="BI111" i="17"/>
  <c r="BI112" i="17"/>
  <c r="BI113" i="17"/>
  <c r="BI114" i="17"/>
  <c r="BI115" i="17"/>
  <c r="BI116" i="17"/>
  <c r="BI117" i="17"/>
  <c r="BI118" i="17"/>
  <c r="BI119" i="17"/>
  <c r="BI120" i="17"/>
  <c r="BI121" i="17"/>
  <c r="BI122" i="17"/>
  <c r="BI123" i="17"/>
  <c r="BI124" i="17"/>
  <c r="BI125" i="17"/>
  <c r="BI126" i="17"/>
  <c r="BI127" i="17"/>
  <c r="BI128" i="17"/>
  <c r="BI129" i="17"/>
  <c r="BI130" i="17"/>
  <c r="BI131" i="17"/>
  <c r="BI132" i="17"/>
  <c r="BI133" i="17"/>
  <c r="BI198" i="17"/>
  <c r="BE38" i="17"/>
  <c r="BE40" i="17"/>
  <c r="BE43" i="17"/>
  <c r="BE49" i="17"/>
  <c r="BE57" i="17"/>
  <c r="BE78" i="17"/>
  <c r="BE81" i="17"/>
  <c r="BE88" i="17"/>
  <c r="BE93" i="17"/>
  <c r="BE99" i="17"/>
  <c r="BE101" i="17"/>
  <c r="BE106" i="17"/>
  <c r="BE107" i="17"/>
  <c r="BE108" i="17"/>
  <c r="BE109" i="17"/>
  <c r="BE110" i="17"/>
  <c r="BE111" i="17"/>
  <c r="BE112" i="17"/>
  <c r="BE113" i="17"/>
  <c r="BE114" i="17"/>
  <c r="BE115" i="17"/>
  <c r="BE116" i="17"/>
  <c r="BE117" i="17"/>
  <c r="BE118" i="17"/>
  <c r="BE119" i="17"/>
  <c r="BE120" i="17"/>
  <c r="BE121" i="17"/>
  <c r="BE122" i="17"/>
  <c r="BE123" i="17"/>
  <c r="BE124" i="17"/>
  <c r="BE125" i="17"/>
  <c r="BE126" i="17"/>
  <c r="BE127" i="17"/>
  <c r="BE128" i="17"/>
  <c r="BE129" i="17"/>
  <c r="BE130" i="17"/>
  <c r="BE131" i="17"/>
  <c r="BE132" i="17"/>
  <c r="BE133" i="17"/>
  <c r="BE135" i="17"/>
  <c r="BE136" i="17"/>
  <c r="BE137" i="17"/>
  <c r="BE138" i="17"/>
  <c r="BE139" i="17"/>
  <c r="BE140" i="17"/>
  <c r="BE141" i="17"/>
  <c r="BE142" i="17"/>
  <c r="BE143" i="17"/>
  <c r="BE144" i="17"/>
  <c r="BE145" i="17"/>
  <c r="BE146" i="17"/>
  <c r="BE147" i="17"/>
  <c r="BE148" i="17"/>
  <c r="BE149" i="17"/>
  <c r="BE150" i="17"/>
  <c r="BE151" i="17"/>
  <c r="BE152" i="17"/>
  <c r="BE153" i="17"/>
  <c r="BE154" i="17"/>
  <c r="BE155" i="17"/>
  <c r="BE160" i="17"/>
  <c r="BE164" i="17"/>
  <c r="BE165" i="17"/>
  <c r="BE166" i="17"/>
  <c r="BE167" i="17"/>
  <c r="BE168" i="17"/>
  <c r="BE169" i="17"/>
  <c r="BE170" i="17"/>
  <c r="BE171" i="17"/>
  <c r="BE172" i="17"/>
  <c r="BE173" i="17"/>
  <c r="BE174" i="17"/>
  <c r="BE175" i="17"/>
  <c r="BE176" i="17"/>
  <c r="BE177" i="17"/>
  <c r="BE178" i="17"/>
  <c r="BE179" i="17"/>
  <c r="BE180" i="17"/>
  <c r="BE181" i="17"/>
  <c r="BE182" i="17"/>
  <c r="BE183" i="17"/>
  <c r="BE184" i="17"/>
  <c r="BE185" i="17"/>
  <c r="BE186" i="17"/>
  <c r="BE187" i="17"/>
  <c r="BE188" i="17"/>
  <c r="BE198" i="17"/>
  <c r="BD38" i="17"/>
  <c r="BD40" i="17"/>
  <c r="BD43" i="17"/>
  <c r="BD49" i="17"/>
  <c r="BD54" i="17"/>
  <c r="BD57" i="17"/>
  <c r="BD78" i="17"/>
  <c r="BD81" i="17"/>
  <c r="BD88" i="17"/>
  <c r="BD93" i="17"/>
  <c r="BD99" i="17"/>
  <c r="BD101" i="17"/>
  <c r="BD106" i="17"/>
  <c r="BD107" i="17"/>
  <c r="BD108" i="17"/>
  <c r="BD109" i="17"/>
  <c r="BD110" i="17"/>
  <c r="BD111" i="17"/>
  <c r="BD112" i="17"/>
  <c r="BD113" i="17"/>
  <c r="BD114" i="17"/>
  <c r="BD115" i="17"/>
  <c r="BD116" i="17"/>
  <c r="BD117" i="17"/>
  <c r="BD118" i="17"/>
  <c r="BD119" i="17"/>
  <c r="BD120" i="17"/>
  <c r="BD121" i="17"/>
  <c r="BD122" i="17"/>
  <c r="BD123" i="17"/>
  <c r="BD124" i="17"/>
  <c r="BD125" i="17"/>
  <c r="BD126" i="17"/>
  <c r="BD127" i="17"/>
  <c r="BD128" i="17"/>
  <c r="BD129" i="17"/>
  <c r="BD130" i="17"/>
  <c r="BD131" i="17"/>
  <c r="BD132" i="17"/>
  <c r="BD133" i="17"/>
  <c r="BD135" i="17"/>
  <c r="BD136" i="17"/>
  <c r="BD137" i="17"/>
  <c r="BD138" i="17"/>
  <c r="BD139" i="17"/>
  <c r="BD140" i="17"/>
  <c r="BD141" i="17"/>
  <c r="BD142" i="17"/>
  <c r="BD143" i="17"/>
  <c r="BD144" i="17"/>
  <c r="BD145" i="17"/>
  <c r="BD146" i="17"/>
  <c r="BD147" i="17"/>
  <c r="BD148" i="17"/>
  <c r="BD149" i="17"/>
  <c r="BD150" i="17"/>
  <c r="BD151" i="17"/>
  <c r="BD152" i="17"/>
  <c r="BD153" i="17"/>
  <c r="BD154" i="17"/>
  <c r="BD155" i="17"/>
  <c r="BD160" i="17"/>
  <c r="BD164" i="17"/>
  <c r="BD165" i="17"/>
  <c r="BD166" i="17"/>
  <c r="BA167" i="17"/>
  <c r="BD167" i="17"/>
  <c r="BD168" i="17"/>
  <c r="BD169" i="17"/>
  <c r="BD170" i="17"/>
  <c r="BD171" i="17"/>
  <c r="BD172" i="17"/>
  <c r="BD173" i="17"/>
  <c r="BD174" i="17"/>
  <c r="BD175" i="17"/>
  <c r="BD176" i="17"/>
  <c r="BD177" i="17"/>
  <c r="BD178" i="17"/>
  <c r="BD179" i="17"/>
  <c r="BD180" i="17"/>
  <c r="BD181" i="17"/>
  <c r="BD182" i="17"/>
  <c r="BD183" i="17"/>
  <c r="BD184" i="17"/>
  <c r="BD185" i="17"/>
  <c r="BD186" i="17"/>
  <c r="BD187" i="17"/>
  <c r="BD188" i="17"/>
  <c r="BD198" i="17"/>
  <c r="AZ102" i="17"/>
  <c r="AZ103" i="17"/>
  <c r="AZ104" i="17"/>
  <c r="AZ105" i="17"/>
  <c r="AZ106" i="17"/>
  <c r="AZ107" i="17"/>
  <c r="AZ108" i="17"/>
  <c r="AZ109" i="17"/>
  <c r="AZ110" i="17"/>
  <c r="AZ111" i="17"/>
  <c r="AZ112" i="17"/>
  <c r="AZ113" i="17"/>
  <c r="AZ114" i="17"/>
  <c r="AZ115" i="17"/>
  <c r="AZ116" i="17"/>
  <c r="AZ117" i="17"/>
  <c r="AZ118" i="17"/>
  <c r="AZ119" i="17"/>
  <c r="AZ120" i="17"/>
  <c r="AZ121" i="17"/>
  <c r="AZ122" i="17"/>
  <c r="AZ123" i="17"/>
  <c r="AZ124" i="17"/>
  <c r="AZ125" i="17"/>
  <c r="AZ126" i="17"/>
  <c r="AZ127" i="17"/>
  <c r="AZ128" i="17"/>
  <c r="AZ129" i="17"/>
  <c r="AZ130" i="17"/>
  <c r="AZ131" i="17"/>
  <c r="AZ132" i="17"/>
  <c r="AZ133" i="17"/>
  <c r="AZ134" i="17"/>
  <c r="AZ135" i="17"/>
  <c r="AZ136" i="17"/>
  <c r="AZ137" i="17"/>
  <c r="AZ138" i="17"/>
  <c r="AZ139" i="17"/>
  <c r="AZ140" i="17"/>
  <c r="AZ141" i="17"/>
  <c r="AZ142" i="17"/>
  <c r="AZ143" i="17"/>
  <c r="AZ144" i="17"/>
  <c r="AZ145" i="17"/>
  <c r="AZ147" i="17"/>
  <c r="AZ148" i="17"/>
  <c r="AZ149" i="17"/>
  <c r="AZ150" i="17"/>
  <c r="AZ151" i="17"/>
  <c r="AZ152" i="17"/>
  <c r="AZ153" i="17"/>
  <c r="AZ154" i="17"/>
  <c r="AZ155" i="17"/>
  <c r="AZ156" i="17"/>
  <c r="AZ157" i="17"/>
  <c r="AZ158" i="17"/>
  <c r="AZ159" i="17"/>
  <c r="AZ168" i="17"/>
  <c r="AZ169" i="17"/>
  <c r="AZ170" i="17"/>
  <c r="AZ171" i="17"/>
  <c r="AZ172" i="17"/>
  <c r="AZ173" i="17"/>
  <c r="AZ174" i="17"/>
  <c r="AZ175" i="17"/>
  <c r="AZ176" i="17"/>
  <c r="AZ177" i="17"/>
  <c r="AZ178" i="17"/>
  <c r="AZ179" i="17"/>
  <c r="AZ180" i="17"/>
  <c r="AZ181" i="17"/>
  <c r="AZ182" i="17"/>
  <c r="AZ183" i="17"/>
  <c r="AZ184" i="17"/>
  <c r="AZ185" i="17"/>
  <c r="AZ186" i="17"/>
  <c r="AZ187" i="17"/>
  <c r="AZ188" i="17"/>
  <c r="AZ198" i="17"/>
  <c r="AY102" i="17"/>
  <c r="AY103" i="17"/>
  <c r="AY104" i="17"/>
  <c r="AY105" i="17"/>
  <c r="AY106" i="17"/>
  <c r="AY107" i="17"/>
  <c r="AY108" i="17"/>
  <c r="AY109" i="17"/>
  <c r="AY110" i="17"/>
  <c r="AY111" i="17"/>
  <c r="AY112" i="17"/>
  <c r="AY113" i="17"/>
  <c r="AY114" i="17"/>
  <c r="AY115" i="17"/>
  <c r="AY116" i="17"/>
  <c r="AY117" i="17"/>
  <c r="AY118" i="17"/>
  <c r="AY119" i="17"/>
  <c r="AY120" i="17"/>
  <c r="AY121" i="17"/>
  <c r="AY122" i="17"/>
  <c r="AY123" i="17"/>
  <c r="AY124" i="17"/>
  <c r="AY125" i="17"/>
  <c r="AY126" i="17"/>
  <c r="AY127" i="17"/>
  <c r="AY128" i="17"/>
  <c r="AY129" i="17"/>
  <c r="AY130" i="17"/>
  <c r="AY131" i="17"/>
  <c r="AY132" i="17"/>
  <c r="AY133" i="17"/>
  <c r="AY134" i="17"/>
  <c r="AY135" i="17"/>
  <c r="AY136" i="17"/>
  <c r="AY137" i="17"/>
  <c r="AY138" i="17"/>
  <c r="AY139" i="17"/>
  <c r="AY140" i="17"/>
  <c r="AY141" i="17"/>
  <c r="AY142" i="17"/>
  <c r="AY143" i="17"/>
  <c r="AY144" i="17"/>
  <c r="AY145" i="17"/>
  <c r="AY147" i="17"/>
  <c r="AY148" i="17"/>
  <c r="AY149" i="17"/>
  <c r="AY150" i="17"/>
  <c r="AY151" i="17"/>
  <c r="AY152" i="17"/>
  <c r="AY153" i="17"/>
  <c r="AY154" i="17"/>
  <c r="AY155" i="17"/>
  <c r="AY156" i="17"/>
  <c r="AY157" i="17"/>
  <c r="AY158" i="17"/>
  <c r="AY159" i="17"/>
  <c r="AY168" i="17"/>
  <c r="AY169" i="17"/>
  <c r="AY170" i="17"/>
  <c r="AY171" i="17"/>
  <c r="AY172" i="17"/>
  <c r="AY173" i="17"/>
  <c r="AY174" i="17"/>
  <c r="AY175" i="17"/>
  <c r="AY176" i="17"/>
  <c r="AY177" i="17"/>
  <c r="AY178" i="17"/>
  <c r="AY179" i="17"/>
  <c r="AY180" i="17"/>
  <c r="AY181" i="17"/>
  <c r="AY182" i="17"/>
  <c r="AY183" i="17"/>
  <c r="AY184" i="17"/>
  <c r="AY185" i="17"/>
  <c r="AY186" i="17"/>
  <c r="AY187" i="17"/>
  <c r="AY188" i="17"/>
  <c r="AY198" i="17"/>
  <c r="AU109" i="17"/>
  <c r="AU110" i="17"/>
  <c r="AU111" i="17"/>
  <c r="AU112" i="17"/>
  <c r="AU114" i="17"/>
  <c r="AU115" i="17"/>
  <c r="AU116" i="17"/>
  <c r="AU117" i="17"/>
  <c r="AU118" i="17"/>
  <c r="AU119" i="17"/>
  <c r="AU120" i="17"/>
  <c r="AU121" i="17"/>
  <c r="AU122" i="17"/>
  <c r="AU123" i="17"/>
  <c r="AU124" i="17"/>
  <c r="AU125" i="17"/>
  <c r="AU126" i="17"/>
  <c r="AU127" i="17"/>
  <c r="AU128" i="17"/>
  <c r="AU129" i="17"/>
  <c r="AU130" i="17"/>
  <c r="AU131" i="17"/>
  <c r="AU132" i="17"/>
  <c r="AU133" i="17"/>
  <c r="AU134" i="17"/>
  <c r="AU135" i="17"/>
  <c r="AU136" i="17"/>
  <c r="AU137" i="17"/>
  <c r="AU139" i="17"/>
  <c r="AU140" i="17"/>
  <c r="AU141" i="17"/>
  <c r="AU142" i="17"/>
  <c r="AU143" i="17"/>
  <c r="AU144" i="17"/>
  <c r="AU145" i="17"/>
  <c r="AU146" i="17"/>
  <c r="AU147" i="17"/>
  <c r="AU148" i="17"/>
  <c r="AU149" i="17"/>
  <c r="AU150" i="17"/>
  <c r="AU151" i="17"/>
  <c r="AU152" i="17"/>
  <c r="AU153" i="17"/>
  <c r="AU154" i="17"/>
  <c r="AU155" i="17"/>
  <c r="AU156" i="17"/>
  <c r="AU157" i="17"/>
  <c r="AU158" i="17"/>
  <c r="AU159" i="17"/>
  <c r="AU160" i="17"/>
  <c r="AU161" i="17"/>
  <c r="AU162" i="17"/>
  <c r="AU163" i="17"/>
  <c r="AU164" i="17"/>
  <c r="AU165" i="17"/>
  <c r="AU167" i="17"/>
  <c r="AU168" i="17"/>
  <c r="AU169" i="17"/>
  <c r="AU170" i="17"/>
  <c r="AU171" i="17"/>
  <c r="AU172" i="17"/>
  <c r="AU173" i="17"/>
  <c r="AU174" i="17"/>
  <c r="AU175" i="17"/>
  <c r="AU176" i="17"/>
  <c r="AU177" i="17"/>
  <c r="AU178" i="17"/>
  <c r="AU179" i="17"/>
  <c r="AU180" i="17"/>
  <c r="AU181" i="17"/>
  <c r="AU182" i="17"/>
  <c r="AU183" i="17"/>
  <c r="AU184" i="17"/>
  <c r="AU185" i="17"/>
  <c r="AU186" i="17"/>
  <c r="AU187" i="17"/>
  <c r="AU188" i="17"/>
  <c r="AU198" i="17"/>
  <c r="AT109" i="17"/>
  <c r="AT110" i="17"/>
  <c r="AT111" i="17"/>
  <c r="AT112" i="17"/>
  <c r="AT114" i="17"/>
  <c r="AT115" i="17"/>
  <c r="AT116" i="17"/>
  <c r="AT117" i="17"/>
  <c r="AT118" i="17"/>
  <c r="AT119" i="17"/>
  <c r="AT120" i="17"/>
  <c r="AT121" i="17"/>
  <c r="AT122" i="17"/>
  <c r="AT123" i="17"/>
  <c r="AT124" i="17"/>
  <c r="AT125" i="17"/>
  <c r="AT126" i="17"/>
  <c r="AT127" i="17"/>
  <c r="AT128" i="17"/>
  <c r="AT129" i="17"/>
  <c r="AT130" i="17"/>
  <c r="AT131" i="17"/>
  <c r="AT132" i="17"/>
  <c r="AT133" i="17"/>
  <c r="AT134" i="17"/>
  <c r="AT135" i="17"/>
  <c r="AT136" i="17"/>
  <c r="AT137" i="17"/>
  <c r="AT139" i="17"/>
  <c r="AT140" i="17"/>
  <c r="AT141" i="17"/>
  <c r="AT142" i="17"/>
  <c r="AT143" i="17"/>
  <c r="AT144" i="17"/>
  <c r="AT145" i="17"/>
  <c r="AT146" i="17"/>
  <c r="AT147" i="17"/>
  <c r="AT148" i="17"/>
  <c r="AT149" i="17"/>
  <c r="AT150" i="17"/>
  <c r="AT151" i="17"/>
  <c r="AT152" i="17"/>
  <c r="AT153" i="17"/>
  <c r="AT154" i="17"/>
  <c r="AT155" i="17"/>
  <c r="AT156" i="17"/>
  <c r="AT157" i="17"/>
  <c r="AT158" i="17"/>
  <c r="AT159" i="17"/>
  <c r="AT160" i="17"/>
  <c r="AT161" i="17"/>
  <c r="AT162" i="17"/>
  <c r="AT163" i="17"/>
  <c r="AT164" i="17"/>
  <c r="AT165" i="17"/>
  <c r="AT167" i="17"/>
  <c r="AT168" i="17"/>
  <c r="AT169" i="17"/>
  <c r="AT170" i="17"/>
  <c r="AT171" i="17"/>
  <c r="AT172" i="17"/>
  <c r="AT173" i="17"/>
  <c r="AT174" i="17"/>
  <c r="AT175" i="17"/>
  <c r="AT176" i="17"/>
  <c r="AT177" i="17"/>
  <c r="AT178" i="17"/>
  <c r="AT179" i="17"/>
  <c r="AT180" i="17"/>
  <c r="AT181" i="17"/>
  <c r="AT182" i="17"/>
  <c r="AT183" i="17"/>
  <c r="AT184" i="17"/>
  <c r="AT185" i="17"/>
  <c r="AT186" i="17"/>
  <c r="AT187" i="17"/>
  <c r="AT188" i="17"/>
  <c r="AT198" i="17"/>
  <c r="AP102" i="17"/>
  <c r="AP103" i="17"/>
  <c r="AP104" i="17"/>
  <c r="AP105" i="17"/>
  <c r="AP106" i="17"/>
  <c r="AP107" i="17"/>
  <c r="AP108" i="17"/>
  <c r="AP109" i="17"/>
  <c r="AP110" i="17"/>
  <c r="AP111" i="17"/>
  <c r="AP112" i="17"/>
  <c r="AP113" i="17"/>
  <c r="AP114" i="17"/>
  <c r="AP115" i="17"/>
  <c r="AP116" i="17"/>
  <c r="AP117" i="17"/>
  <c r="AP118" i="17"/>
  <c r="AP119" i="17"/>
  <c r="AP120" i="17"/>
  <c r="AP121" i="17"/>
  <c r="AP122" i="17"/>
  <c r="AP123" i="17"/>
  <c r="AP124" i="17"/>
  <c r="AP125" i="17"/>
  <c r="AP126" i="17"/>
  <c r="AP127" i="17"/>
  <c r="AP128" i="17"/>
  <c r="AP129" i="17"/>
  <c r="AP130" i="17"/>
  <c r="AP131" i="17"/>
  <c r="AP132" i="17"/>
  <c r="AP133" i="17"/>
  <c r="AP134" i="17"/>
  <c r="AP135" i="17"/>
  <c r="AP136" i="17"/>
  <c r="AP137" i="17"/>
  <c r="AP138" i="17"/>
  <c r="AP139" i="17"/>
  <c r="AP140" i="17"/>
  <c r="AP141" i="17"/>
  <c r="AP143" i="17"/>
  <c r="AP144" i="17"/>
  <c r="AP145" i="17"/>
  <c r="AP146" i="17"/>
  <c r="AP147" i="17"/>
  <c r="AP148" i="17"/>
  <c r="AP149" i="17"/>
  <c r="AP150" i="17"/>
  <c r="AP151" i="17"/>
  <c r="AP198" i="17"/>
  <c r="AO102" i="17"/>
  <c r="AO103" i="17"/>
  <c r="AO104" i="17"/>
  <c r="AO105" i="17"/>
  <c r="AO106" i="17"/>
  <c r="AO107" i="17"/>
  <c r="AO108" i="17"/>
  <c r="AO109" i="17"/>
  <c r="AO110" i="17"/>
  <c r="AO111" i="17"/>
  <c r="AO112" i="17"/>
  <c r="AO113" i="17"/>
  <c r="AO114" i="17"/>
  <c r="AO115" i="17"/>
  <c r="AO116" i="17"/>
  <c r="AO117" i="17"/>
  <c r="AO118" i="17"/>
  <c r="AO119" i="17"/>
  <c r="AO120" i="17"/>
  <c r="AO121" i="17"/>
  <c r="AO122" i="17"/>
  <c r="AO123" i="17"/>
  <c r="AO124" i="17"/>
  <c r="AO125" i="17"/>
  <c r="AO126" i="17"/>
  <c r="AO127" i="17"/>
  <c r="AO128" i="17"/>
  <c r="AO129" i="17"/>
  <c r="AO130" i="17"/>
  <c r="AO131" i="17"/>
  <c r="AO132" i="17"/>
  <c r="AO133" i="17"/>
  <c r="AO134" i="17"/>
  <c r="AO135" i="17"/>
  <c r="AO136" i="17"/>
  <c r="AO137" i="17"/>
  <c r="AO138" i="17"/>
  <c r="AO139" i="17"/>
  <c r="AO140" i="17"/>
  <c r="AO141" i="17"/>
  <c r="AO142" i="17"/>
  <c r="AO143" i="17"/>
  <c r="AO144" i="17"/>
  <c r="AO145" i="17"/>
  <c r="AO146" i="17"/>
  <c r="AO147" i="17"/>
  <c r="AO148" i="17"/>
  <c r="AO149" i="17"/>
  <c r="AO150" i="17"/>
  <c r="AO151" i="17"/>
  <c r="AO198" i="17"/>
  <c r="AK102" i="17"/>
  <c r="AK103" i="17"/>
  <c r="AK104" i="17"/>
  <c r="AK105" i="17"/>
  <c r="AK106" i="17"/>
  <c r="AK107" i="17"/>
  <c r="AK108" i="17"/>
  <c r="AK109" i="17"/>
  <c r="AK110" i="17"/>
  <c r="AK111" i="17"/>
  <c r="AK112" i="17"/>
  <c r="AK116" i="17"/>
  <c r="AK117" i="17"/>
  <c r="AK118" i="17"/>
  <c r="AK119" i="17"/>
  <c r="AK120" i="17"/>
  <c r="AK121" i="17"/>
  <c r="AK122" i="17"/>
  <c r="AK123" i="17"/>
  <c r="AK124" i="17"/>
  <c r="AK125" i="17"/>
  <c r="AK126" i="17"/>
  <c r="AK127" i="17"/>
  <c r="AK128" i="17"/>
  <c r="AK129" i="17"/>
  <c r="AK130" i="17"/>
  <c r="AK131" i="17"/>
  <c r="AK132" i="17"/>
  <c r="AK133" i="17"/>
  <c r="AK134" i="17"/>
  <c r="AK135" i="17"/>
  <c r="AK136" i="17"/>
  <c r="AK137" i="17"/>
  <c r="AK138" i="17"/>
  <c r="AK139" i="17"/>
  <c r="AK140" i="17"/>
  <c r="AK141" i="17"/>
  <c r="AK142" i="17"/>
  <c r="AK143" i="17"/>
  <c r="AK144" i="17"/>
  <c r="AK145" i="17"/>
  <c r="AK146" i="17"/>
  <c r="AK147" i="17"/>
  <c r="AK148" i="17"/>
  <c r="AK149" i="17"/>
  <c r="AK150" i="17"/>
  <c r="AK151" i="17"/>
  <c r="AK152" i="17"/>
  <c r="AK153" i="17"/>
  <c r="AK154" i="17"/>
  <c r="AK155" i="17"/>
  <c r="AK156" i="17"/>
  <c r="AK157" i="17"/>
  <c r="AK158" i="17"/>
  <c r="AK159" i="17"/>
  <c r="AK160" i="17"/>
  <c r="AK178" i="17"/>
  <c r="AK179" i="17"/>
  <c r="AK180" i="17"/>
  <c r="AK181" i="17"/>
  <c r="AK182" i="17"/>
  <c r="AK183" i="17"/>
  <c r="AK184" i="17"/>
  <c r="AK185" i="17"/>
  <c r="AK186" i="17"/>
  <c r="AK187" i="17"/>
  <c r="AK198" i="17"/>
  <c r="AJ102" i="17"/>
  <c r="AJ103" i="17"/>
  <c r="AJ104" i="17"/>
  <c r="AJ105" i="17"/>
  <c r="AJ106" i="17"/>
  <c r="AJ107" i="17"/>
  <c r="AJ108" i="17"/>
  <c r="AJ109" i="17"/>
  <c r="AJ110" i="17"/>
  <c r="AJ111" i="17"/>
  <c r="AJ112" i="17"/>
  <c r="AJ116" i="17"/>
  <c r="AJ117" i="17"/>
  <c r="AJ118" i="17"/>
  <c r="AJ119" i="17"/>
  <c r="AJ120" i="17"/>
  <c r="AJ121" i="17"/>
  <c r="AJ122" i="17"/>
  <c r="AJ123" i="17"/>
  <c r="AJ124" i="17"/>
  <c r="AJ125" i="17"/>
  <c r="AJ126" i="17"/>
  <c r="AJ127" i="17"/>
  <c r="AJ128" i="17"/>
  <c r="AJ129" i="17"/>
  <c r="AJ130" i="17"/>
  <c r="AJ131" i="17"/>
  <c r="AJ132" i="17"/>
  <c r="AJ133" i="17"/>
  <c r="AJ134" i="17"/>
  <c r="AJ135" i="17"/>
  <c r="AJ136" i="17"/>
  <c r="AJ137" i="17"/>
  <c r="AJ138" i="17"/>
  <c r="AJ139" i="17"/>
  <c r="AJ140" i="17"/>
  <c r="AJ141" i="17"/>
  <c r="AJ142" i="17"/>
  <c r="AJ143" i="17"/>
  <c r="AJ144" i="17"/>
  <c r="AJ145" i="17"/>
  <c r="AJ146" i="17"/>
  <c r="AJ147" i="17"/>
  <c r="AJ148" i="17"/>
  <c r="AJ149" i="17"/>
  <c r="AJ150" i="17"/>
  <c r="AJ151" i="17"/>
  <c r="AJ152" i="17"/>
  <c r="AJ153" i="17"/>
  <c r="AJ154" i="17"/>
  <c r="AJ155" i="17"/>
  <c r="AJ156" i="17"/>
  <c r="AJ157" i="17"/>
  <c r="AJ158" i="17"/>
  <c r="AJ159" i="17"/>
  <c r="AJ160" i="17"/>
  <c r="AJ178" i="17"/>
  <c r="AJ179" i="17"/>
  <c r="AJ180" i="17"/>
  <c r="AJ181" i="17"/>
  <c r="AJ182" i="17"/>
  <c r="AJ183" i="17"/>
  <c r="AJ184" i="17"/>
  <c r="AJ185" i="17"/>
  <c r="AJ186" i="17"/>
  <c r="AJ187" i="17"/>
  <c r="AJ198" i="17"/>
  <c r="AE103" i="17"/>
  <c r="AE104" i="17"/>
  <c r="AE105" i="17"/>
  <c r="AE106" i="17"/>
  <c r="AE107" i="17"/>
  <c r="AE108" i="17"/>
  <c r="AE109" i="17"/>
  <c r="AE110" i="17"/>
  <c r="AE111" i="17"/>
  <c r="AE112" i="17"/>
  <c r="AE113" i="17"/>
  <c r="AE114" i="17"/>
  <c r="AE115" i="17"/>
  <c r="AE116" i="17"/>
  <c r="AE117" i="17"/>
  <c r="AE118" i="17"/>
  <c r="AE119" i="17"/>
  <c r="AE120" i="17"/>
  <c r="AE121" i="17"/>
  <c r="AE122" i="17"/>
  <c r="AE123" i="17"/>
  <c r="AE124" i="17"/>
  <c r="AE125" i="17"/>
  <c r="AE126" i="17"/>
  <c r="AE127" i="17"/>
  <c r="AE128" i="17"/>
  <c r="AE129" i="17"/>
  <c r="AE130" i="17"/>
  <c r="AE131" i="17"/>
  <c r="AE132" i="17"/>
  <c r="AE133" i="17"/>
  <c r="AE134" i="17"/>
  <c r="AE135" i="17"/>
  <c r="AE136" i="17"/>
  <c r="AE137" i="17"/>
  <c r="AE138" i="17"/>
  <c r="AE139" i="17"/>
  <c r="AE140" i="17"/>
  <c r="AE141" i="17"/>
  <c r="AE142" i="17"/>
  <c r="AE143" i="17"/>
  <c r="AE144" i="17"/>
  <c r="AE145" i="17"/>
  <c r="AE146" i="17"/>
  <c r="AE147" i="17"/>
  <c r="AE148" i="17"/>
  <c r="AE149" i="17"/>
  <c r="AE150" i="17"/>
  <c r="AE151" i="17"/>
  <c r="AE152" i="17"/>
  <c r="AE153" i="17"/>
  <c r="AE154" i="17"/>
  <c r="AE155" i="17"/>
  <c r="AE156" i="17"/>
  <c r="AE157" i="17"/>
  <c r="AE158" i="17"/>
  <c r="AE159" i="17"/>
  <c r="AE160" i="17"/>
  <c r="AE161" i="17"/>
  <c r="AE164" i="17"/>
  <c r="AE165" i="17"/>
  <c r="AE166" i="17"/>
  <c r="AE167" i="17"/>
  <c r="AE168" i="17"/>
  <c r="AE169" i="17"/>
  <c r="AE170" i="17"/>
  <c r="AE171" i="17"/>
  <c r="AE198" i="17"/>
  <c r="AD103" i="17"/>
  <c r="AD104" i="17"/>
  <c r="AD105" i="17"/>
  <c r="AD106" i="17"/>
  <c r="AD107" i="17"/>
  <c r="AD108" i="17"/>
  <c r="AD109" i="17"/>
  <c r="AD110" i="17"/>
  <c r="AD111" i="17"/>
  <c r="AD112" i="17"/>
  <c r="AD113" i="17"/>
  <c r="AD114" i="17"/>
  <c r="AD115" i="17"/>
  <c r="AD116" i="17"/>
  <c r="AD117" i="17"/>
  <c r="AD118" i="17"/>
  <c r="AD119" i="17"/>
  <c r="AD120" i="17"/>
  <c r="AD121" i="17"/>
  <c r="AD122" i="17"/>
  <c r="AD123" i="17"/>
  <c r="AD124" i="17"/>
  <c r="AD125" i="17"/>
  <c r="AD126" i="17"/>
  <c r="AD127" i="17"/>
  <c r="AD128" i="17"/>
  <c r="AD129" i="17"/>
  <c r="AD130" i="17"/>
  <c r="AD131" i="17"/>
  <c r="AD132" i="17"/>
  <c r="AD133" i="17"/>
  <c r="AD134" i="17"/>
  <c r="AD135" i="17"/>
  <c r="AD136" i="17"/>
  <c r="AD137" i="17"/>
  <c r="AD138" i="17"/>
  <c r="AD139" i="17"/>
  <c r="AD140" i="17"/>
  <c r="AD141" i="17"/>
  <c r="AD142" i="17"/>
  <c r="AD143" i="17"/>
  <c r="AD144" i="17"/>
  <c r="AD145" i="17"/>
  <c r="AD146" i="17"/>
  <c r="AD147" i="17"/>
  <c r="AD148" i="17"/>
  <c r="AD149" i="17"/>
  <c r="AD150" i="17"/>
  <c r="AD151" i="17"/>
  <c r="AD152" i="17"/>
  <c r="AD153" i="17"/>
  <c r="AD154" i="17"/>
  <c r="AD155" i="17"/>
  <c r="AD156" i="17"/>
  <c r="AD157" i="17"/>
  <c r="AD158" i="17"/>
  <c r="AD159" i="17"/>
  <c r="AD160" i="17"/>
  <c r="AD161" i="17"/>
  <c r="AD164" i="17"/>
  <c r="AD165" i="17"/>
  <c r="AD166" i="17"/>
  <c r="AD167" i="17"/>
  <c r="AD168" i="17"/>
  <c r="AD169" i="17"/>
  <c r="AD170" i="17"/>
  <c r="AD171" i="17"/>
  <c r="AD198" i="17"/>
  <c r="Z111" i="17"/>
  <c r="Z112" i="17"/>
  <c r="Z113" i="17"/>
  <c r="Z114" i="17"/>
  <c r="Z115" i="17"/>
  <c r="Z116" i="17"/>
  <c r="Z117" i="17"/>
  <c r="Z118" i="17"/>
  <c r="Z119" i="17"/>
  <c r="Z120" i="17"/>
  <c r="Z121" i="17"/>
  <c r="Z122" i="17"/>
  <c r="Z123" i="17"/>
  <c r="Z124" i="17"/>
  <c r="Z125" i="17"/>
  <c r="Z126" i="17"/>
  <c r="Z127" i="17"/>
  <c r="Z128" i="17"/>
  <c r="Z129" i="17"/>
  <c r="Z130" i="17"/>
  <c r="Z131" i="17"/>
  <c r="Z132" i="17"/>
  <c r="Z133" i="17"/>
  <c r="Z134" i="17"/>
  <c r="Z135" i="17"/>
  <c r="Z136" i="17"/>
  <c r="Z137" i="17"/>
  <c r="Z138" i="17"/>
  <c r="Z139" i="17"/>
  <c r="Z140" i="17"/>
  <c r="Z141" i="17"/>
  <c r="Z142" i="17"/>
  <c r="Z143" i="17"/>
  <c r="Z144" i="17"/>
  <c r="Z145" i="17"/>
  <c r="Z146" i="17"/>
  <c r="Z147" i="17"/>
  <c r="Z148" i="17"/>
  <c r="Z149" i="17"/>
  <c r="Z150" i="17"/>
  <c r="Z151" i="17"/>
  <c r="Z152" i="17"/>
  <c r="Z153" i="17"/>
  <c r="Z154" i="17"/>
  <c r="Z155" i="17"/>
  <c r="Z156" i="17"/>
  <c r="Z157" i="17"/>
  <c r="Z158" i="17"/>
  <c r="Z159" i="17"/>
  <c r="Z160" i="17"/>
  <c r="Z161" i="17"/>
  <c r="Z162" i="17"/>
  <c r="Z163" i="17"/>
  <c r="Z164" i="17"/>
  <c r="Z165" i="17"/>
  <c r="Z166" i="17"/>
  <c r="Z167" i="17"/>
  <c r="Z168" i="17"/>
  <c r="Z169" i="17"/>
  <c r="Z170" i="17"/>
  <c r="Z171" i="17"/>
  <c r="Z172" i="17"/>
  <c r="Z173" i="17"/>
  <c r="Z174" i="17"/>
  <c r="Z175" i="17"/>
  <c r="Z176" i="17"/>
  <c r="Z177" i="17"/>
  <c r="Z178" i="17"/>
  <c r="Z179" i="17"/>
  <c r="Z180" i="17"/>
  <c r="Z181" i="17"/>
  <c r="Z182" i="17"/>
  <c r="Z183" i="17"/>
  <c r="Z184" i="17"/>
  <c r="Z185" i="17"/>
  <c r="Z186" i="17"/>
  <c r="Z187" i="17"/>
  <c r="Z188" i="17"/>
  <c r="Z198" i="17"/>
  <c r="Y111" i="17"/>
  <c r="Y112" i="17"/>
  <c r="Y113" i="17"/>
  <c r="Y114" i="17"/>
  <c r="Y115" i="17"/>
  <c r="Y116" i="17"/>
  <c r="Y117" i="17"/>
  <c r="Y118" i="17"/>
  <c r="Y119" i="17"/>
  <c r="Y120" i="17"/>
  <c r="Y121" i="17"/>
  <c r="Y122" i="17"/>
  <c r="Y123" i="17"/>
  <c r="Y124" i="17"/>
  <c r="Y125" i="17"/>
  <c r="Y126" i="17"/>
  <c r="Y127" i="17"/>
  <c r="Y128" i="17"/>
  <c r="Y129" i="17"/>
  <c r="Y130" i="17"/>
  <c r="Y131" i="17"/>
  <c r="Y132" i="17"/>
  <c r="Y133" i="17"/>
  <c r="Y134" i="17"/>
  <c r="Y135" i="17"/>
  <c r="Y136" i="17"/>
  <c r="Y137" i="17"/>
  <c r="Y138" i="17"/>
  <c r="Y139" i="17"/>
  <c r="Y140" i="17"/>
  <c r="Y141" i="17"/>
  <c r="Y142" i="17"/>
  <c r="Y143" i="17"/>
  <c r="Y144" i="17"/>
  <c r="Y145" i="17"/>
  <c r="Y146" i="17"/>
  <c r="Y147" i="17"/>
  <c r="Y148" i="17"/>
  <c r="Y149" i="17"/>
  <c r="Y150" i="17"/>
  <c r="Y151" i="17"/>
  <c r="Y152" i="17"/>
  <c r="Y153" i="17"/>
  <c r="Y154" i="17"/>
  <c r="Y155" i="17"/>
  <c r="Y156" i="17"/>
  <c r="Y157" i="17"/>
  <c r="Y158" i="17"/>
  <c r="Y159" i="17"/>
  <c r="Y160" i="17"/>
  <c r="Y161" i="17"/>
  <c r="Y162" i="17"/>
  <c r="Y163" i="17"/>
  <c r="Y164" i="17"/>
  <c r="Y165" i="17"/>
  <c r="Y166" i="17"/>
  <c r="Y167" i="17"/>
  <c r="Y168" i="17"/>
  <c r="Y169" i="17"/>
  <c r="Y170" i="17"/>
  <c r="Y171" i="17"/>
  <c r="Y172" i="17"/>
  <c r="Y173" i="17"/>
  <c r="Y174" i="17"/>
  <c r="Y175" i="17"/>
  <c r="Y176" i="17"/>
  <c r="Y177" i="17"/>
  <c r="Y178" i="17"/>
  <c r="Y179" i="17"/>
  <c r="Y180" i="17"/>
  <c r="Y181" i="17"/>
  <c r="Y182" i="17"/>
  <c r="Y183" i="17"/>
  <c r="Y184" i="17"/>
  <c r="Y185" i="17"/>
  <c r="Y186" i="17"/>
  <c r="Y187" i="17"/>
  <c r="Y188" i="17"/>
  <c r="Y198" i="17"/>
  <c r="U102" i="17"/>
  <c r="U103" i="17"/>
  <c r="U104" i="17"/>
  <c r="U105" i="17"/>
  <c r="U106" i="17"/>
  <c r="U107" i="17"/>
  <c r="U108" i="17"/>
  <c r="U109" i="17"/>
  <c r="U110" i="17"/>
  <c r="U111" i="17"/>
  <c r="U112" i="17"/>
  <c r="U113" i="17"/>
  <c r="U114" i="17"/>
  <c r="U115" i="17"/>
  <c r="U116" i="17"/>
  <c r="U117" i="17"/>
  <c r="U118" i="17"/>
  <c r="U119" i="17"/>
  <c r="U120" i="17"/>
  <c r="U121" i="17"/>
  <c r="U122" i="17"/>
  <c r="U123" i="17"/>
  <c r="U124" i="17"/>
  <c r="U125" i="17"/>
  <c r="U126" i="17"/>
  <c r="U127" i="17"/>
  <c r="U128" i="17"/>
  <c r="U129" i="17"/>
  <c r="U130" i="17"/>
  <c r="U131" i="17"/>
  <c r="U132" i="17"/>
  <c r="U133" i="17"/>
  <c r="U134" i="17"/>
  <c r="U135" i="17"/>
  <c r="U136" i="17"/>
  <c r="U137" i="17"/>
  <c r="U138" i="17"/>
  <c r="U139" i="17"/>
  <c r="U140" i="17"/>
  <c r="U141" i="17"/>
  <c r="U146" i="17"/>
  <c r="U148" i="17"/>
  <c r="U149" i="17"/>
  <c r="U150" i="17"/>
  <c r="U151" i="17"/>
  <c r="U152" i="17"/>
  <c r="U153" i="17"/>
  <c r="U154" i="17"/>
  <c r="U166" i="17"/>
  <c r="U167" i="17"/>
  <c r="U168" i="17"/>
  <c r="U169" i="17"/>
  <c r="U170" i="17"/>
  <c r="U171" i="17"/>
  <c r="U172" i="17"/>
  <c r="U173" i="17"/>
  <c r="U174" i="17"/>
  <c r="U175" i="17"/>
  <c r="U176" i="17"/>
  <c r="U177" i="17"/>
  <c r="U178" i="17"/>
  <c r="U179" i="17"/>
  <c r="U180" i="17"/>
  <c r="U181" i="17"/>
  <c r="U182" i="17"/>
  <c r="U183" i="17"/>
  <c r="U184" i="17"/>
  <c r="U185" i="17"/>
  <c r="U186" i="17"/>
  <c r="U187" i="17"/>
  <c r="U188" i="17"/>
  <c r="U198" i="17"/>
  <c r="T102" i="17"/>
  <c r="T103" i="17"/>
  <c r="T104" i="17"/>
  <c r="T105" i="17"/>
  <c r="T106" i="17"/>
  <c r="T107" i="17"/>
  <c r="T108" i="17"/>
  <c r="T109" i="17"/>
  <c r="T110" i="17"/>
  <c r="T111" i="17"/>
  <c r="T112" i="17"/>
  <c r="T113" i="17"/>
  <c r="T114" i="17"/>
  <c r="T115" i="17"/>
  <c r="T116" i="17"/>
  <c r="T117" i="17"/>
  <c r="T118" i="17"/>
  <c r="T119" i="17"/>
  <c r="T120" i="17"/>
  <c r="T121" i="17"/>
  <c r="T122" i="17"/>
  <c r="T123" i="17"/>
  <c r="T124" i="17"/>
  <c r="T125" i="17"/>
  <c r="T126" i="17"/>
  <c r="T127" i="17"/>
  <c r="T128" i="17"/>
  <c r="T129" i="17"/>
  <c r="T130" i="17"/>
  <c r="T131" i="17"/>
  <c r="T132" i="17"/>
  <c r="T133" i="17"/>
  <c r="T134" i="17"/>
  <c r="T135" i="17"/>
  <c r="T136" i="17"/>
  <c r="T137" i="17"/>
  <c r="T138" i="17"/>
  <c r="T139" i="17"/>
  <c r="T140" i="17"/>
  <c r="T141" i="17"/>
  <c r="T146" i="17"/>
  <c r="T148" i="17"/>
  <c r="T149" i="17"/>
  <c r="T150" i="17"/>
  <c r="T151" i="17"/>
  <c r="T152" i="17"/>
  <c r="T153" i="17"/>
  <c r="T154" i="17"/>
  <c r="T166" i="17"/>
  <c r="T167" i="17"/>
  <c r="T168" i="17"/>
  <c r="T169" i="17"/>
  <c r="T170" i="17"/>
  <c r="T171" i="17"/>
  <c r="T172" i="17"/>
  <c r="T173" i="17"/>
  <c r="T174" i="17"/>
  <c r="T175" i="17"/>
  <c r="T176" i="17"/>
  <c r="T177" i="17"/>
  <c r="T178" i="17"/>
  <c r="T179" i="17"/>
  <c r="T180" i="17"/>
  <c r="T181" i="17"/>
  <c r="T182" i="17"/>
  <c r="T183" i="17"/>
  <c r="T184" i="17"/>
  <c r="T185" i="17"/>
  <c r="T186" i="17"/>
  <c r="T187" i="17"/>
  <c r="T188" i="17"/>
  <c r="T198" i="17"/>
  <c r="P68" i="17"/>
  <c r="P69" i="17"/>
  <c r="P70" i="17"/>
  <c r="P71" i="17"/>
  <c r="P72" i="17"/>
  <c r="P73" i="17"/>
  <c r="P74" i="17"/>
  <c r="N75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98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L121" i="17"/>
  <c r="O121" i="17"/>
  <c r="L122" i="17"/>
  <c r="O122" i="17"/>
  <c r="L123" i="17"/>
  <c r="O123" i="17"/>
  <c r="L124" i="17"/>
  <c r="O124" i="17"/>
  <c r="L125" i="17"/>
  <c r="O125" i="17"/>
  <c r="L126" i="17"/>
  <c r="O126" i="17"/>
  <c r="L127" i="17"/>
  <c r="O127" i="17"/>
  <c r="L128" i="17"/>
  <c r="O128" i="17"/>
  <c r="L129" i="17"/>
  <c r="O129" i="17"/>
  <c r="L130" i="17"/>
  <c r="O130" i="17"/>
  <c r="L131" i="17"/>
  <c r="O131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98" i="17"/>
  <c r="K102" i="17"/>
  <c r="K103" i="17"/>
  <c r="K104" i="17"/>
  <c r="K105" i="17"/>
  <c r="K106" i="17"/>
  <c r="K107" i="17"/>
  <c r="K108" i="17"/>
  <c r="K109" i="17"/>
  <c r="K110" i="17"/>
  <c r="K111" i="17"/>
  <c r="K112" i="17"/>
  <c r="K113" i="17"/>
  <c r="K114" i="17"/>
  <c r="K115" i="17"/>
  <c r="K116" i="17"/>
  <c r="K117" i="17"/>
  <c r="K118" i="17"/>
  <c r="K119" i="17"/>
  <c r="K120" i="17"/>
  <c r="K121" i="17"/>
  <c r="K122" i="17"/>
  <c r="K123" i="17"/>
  <c r="K124" i="17"/>
  <c r="K125" i="17"/>
  <c r="K126" i="17"/>
  <c r="K127" i="17"/>
  <c r="K128" i="17"/>
  <c r="K129" i="17"/>
  <c r="K130" i="17"/>
  <c r="K131" i="17"/>
  <c r="K132" i="17"/>
  <c r="K135" i="17"/>
  <c r="K136" i="17"/>
  <c r="K137" i="17"/>
  <c r="K138" i="17"/>
  <c r="K139" i="17"/>
  <c r="K140" i="17"/>
  <c r="K141" i="17"/>
  <c r="K198" i="17"/>
  <c r="J102" i="17"/>
  <c r="J103" i="17"/>
  <c r="J104" i="17"/>
  <c r="J105" i="17"/>
  <c r="J106" i="17"/>
  <c r="J107" i="17"/>
  <c r="J108" i="17"/>
  <c r="J109" i="17"/>
  <c r="J110" i="17"/>
  <c r="J111" i="17"/>
  <c r="J112" i="17"/>
  <c r="J113" i="17"/>
  <c r="J114" i="17"/>
  <c r="J115" i="17"/>
  <c r="J116" i="17"/>
  <c r="J117" i="17"/>
  <c r="J118" i="17"/>
  <c r="J119" i="17"/>
  <c r="J120" i="17"/>
  <c r="J121" i="17"/>
  <c r="J122" i="17"/>
  <c r="J123" i="17"/>
  <c r="J124" i="17"/>
  <c r="J125" i="17"/>
  <c r="J126" i="17"/>
  <c r="J127" i="17"/>
  <c r="J128" i="17"/>
  <c r="J129" i="17"/>
  <c r="J130" i="17"/>
  <c r="J131" i="17"/>
  <c r="J132" i="17"/>
  <c r="J135" i="17"/>
  <c r="J136" i="17"/>
  <c r="J137" i="17"/>
  <c r="J138" i="17"/>
  <c r="J139" i="17"/>
  <c r="J140" i="17"/>
  <c r="J141" i="17"/>
  <c r="J198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3" i="17"/>
  <c r="F124" i="17"/>
  <c r="F125" i="17"/>
  <c r="F126" i="17"/>
  <c r="F127" i="17"/>
  <c r="F128" i="17"/>
  <c r="F129" i="17"/>
  <c r="F130" i="17"/>
  <c r="F131" i="17"/>
  <c r="F132" i="17"/>
  <c r="F133" i="17"/>
  <c r="F134" i="17"/>
  <c r="F135" i="17"/>
  <c r="F136" i="17"/>
  <c r="F137" i="17"/>
  <c r="F138" i="17"/>
  <c r="F139" i="17"/>
  <c r="F140" i="17"/>
  <c r="F141" i="17"/>
  <c r="F142" i="17"/>
  <c r="F143" i="17"/>
  <c r="F144" i="17"/>
  <c r="F145" i="17"/>
  <c r="F146" i="17"/>
  <c r="F147" i="17"/>
  <c r="F148" i="17"/>
  <c r="F149" i="17"/>
  <c r="F150" i="17"/>
  <c r="F151" i="17"/>
  <c r="F152" i="17"/>
  <c r="F153" i="17"/>
  <c r="F154" i="17"/>
  <c r="F155" i="17"/>
  <c r="F156" i="17"/>
  <c r="F157" i="17"/>
  <c r="F158" i="17"/>
  <c r="F159" i="17"/>
  <c r="F164" i="17"/>
  <c r="F165" i="17"/>
  <c r="F166" i="17"/>
  <c r="F167" i="17"/>
  <c r="F168" i="17"/>
  <c r="F169" i="17"/>
  <c r="F170" i="17"/>
  <c r="F171" i="17"/>
  <c r="F172" i="17"/>
  <c r="F173" i="17"/>
  <c r="F174" i="17"/>
  <c r="F175" i="17"/>
  <c r="F176" i="17"/>
  <c r="F177" i="17"/>
  <c r="F178" i="17"/>
  <c r="F179" i="17"/>
  <c r="F180" i="17"/>
  <c r="F181" i="17"/>
  <c r="F182" i="17"/>
  <c r="F183" i="17"/>
  <c r="F184" i="17"/>
  <c r="F185" i="17"/>
  <c r="F186" i="17"/>
  <c r="F187" i="17"/>
  <c r="F188" i="17"/>
  <c r="F189" i="17"/>
  <c r="F190" i="17"/>
  <c r="F198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128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B150" i="17"/>
  <c r="E150" i="17"/>
  <c r="B151" i="17"/>
  <c r="E151" i="17"/>
  <c r="B152" i="17"/>
  <c r="E152" i="17"/>
  <c r="B153" i="17"/>
  <c r="E153" i="17"/>
  <c r="B154" i="17"/>
  <c r="E154" i="17"/>
  <c r="B155" i="17"/>
  <c r="E155" i="17"/>
  <c r="B156" i="17"/>
  <c r="E156" i="17"/>
  <c r="E157" i="17"/>
  <c r="E158" i="17"/>
  <c r="E159" i="17"/>
  <c r="E164" i="17"/>
  <c r="E165" i="17"/>
  <c r="E166" i="17"/>
  <c r="E167" i="17"/>
  <c r="E168" i="17"/>
  <c r="E169" i="17"/>
  <c r="E170" i="17"/>
  <c r="E171" i="17"/>
  <c r="E172" i="17"/>
  <c r="E173" i="17"/>
  <c r="E174" i="17"/>
  <c r="E175" i="17"/>
  <c r="E176" i="17"/>
  <c r="E177" i="17"/>
  <c r="E178" i="17"/>
  <c r="E179" i="17"/>
  <c r="E180" i="17"/>
  <c r="E181" i="17"/>
  <c r="E182" i="17"/>
  <c r="E183" i="17"/>
  <c r="E184" i="17"/>
  <c r="E185" i="17"/>
  <c r="E186" i="17"/>
  <c r="E187" i="17"/>
  <c r="E188" i="17"/>
  <c r="E189" i="17"/>
  <c r="E190" i="17"/>
  <c r="E198" i="17"/>
  <c r="CD197" i="17"/>
  <c r="CC197" i="17"/>
  <c r="BY197" i="17"/>
  <c r="BX197" i="17"/>
  <c r="BT197" i="17"/>
  <c r="BS197" i="17"/>
  <c r="BO197" i="17"/>
  <c r="BN197" i="17"/>
  <c r="BJ197" i="17"/>
  <c r="BI197" i="17"/>
  <c r="BE197" i="17"/>
  <c r="BD197" i="17"/>
  <c r="AZ197" i="17"/>
  <c r="AY197" i="17"/>
  <c r="AU197" i="17"/>
  <c r="AT197" i="17"/>
  <c r="AP197" i="17"/>
  <c r="AO197" i="17"/>
  <c r="AK197" i="17"/>
  <c r="AJ197" i="17"/>
  <c r="AE197" i="17"/>
  <c r="AD197" i="17"/>
  <c r="Z197" i="17"/>
  <c r="Y197" i="17"/>
  <c r="U197" i="17"/>
  <c r="T197" i="17"/>
  <c r="P197" i="17"/>
  <c r="O197" i="17"/>
  <c r="K197" i="17"/>
  <c r="J197" i="17"/>
  <c r="F197" i="17"/>
  <c r="E197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BD37" i="17"/>
  <c r="O37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BD36" i="17"/>
  <c r="O36" i="17"/>
  <c r="BD35" i="17"/>
  <c r="O35" i="17"/>
  <c r="BE34" i="17"/>
  <c r="BD34" i="17"/>
  <c r="O34" i="17"/>
  <c r="BD33" i="17"/>
  <c r="O33" i="17"/>
  <c r="BD32" i="17"/>
  <c r="O32" i="17"/>
  <c r="BD31" i="17"/>
  <c r="O31" i="17"/>
  <c r="BD30" i="17"/>
  <c r="O30" i="17"/>
  <c r="BD29" i="17"/>
  <c r="O29" i="17"/>
  <c r="BD28" i="17"/>
  <c r="O28" i="17"/>
  <c r="BD27" i="17"/>
  <c r="O27" i="17"/>
  <c r="BD26" i="17"/>
  <c r="O26" i="17"/>
  <c r="BE25" i="17"/>
  <c r="BD25" i="17"/>
  <c r="O25" i="17"/>
  <c r="BD24" i="17"/>
  <c r="O24" i="17"/>
  <c r="BD23" i="17"/>
  <c r="O23" i="17"/>
  <c r="BD22" i="17"/>
  <c r="O22" i="17"/>
  <c r="BD21" i="17"/>
  <c r="O21" i="17"/>
  <c r="BD20" i="17"/>
  <c r="O20" i="17"/>
  <c r="BD19" i="17"/>
  <c r="O19" i="17"/>
  <c r="BD18" i="17"/>
  <c r="O18" i="17"/>
  <c r="BD17" i="17"/>
  <c r="O17" i="17"/>
  <c r="BD16" i="17"/>
  <c r="O16" i="17"/>
  <c r="BB15" i="17"/>
  <c r="BE15" i="17"/>
  <c r="BD15" i="17"/>
  <c r="O15" i="17"/>
  <c r="BB14" i="17"/>
  <c r="BE14" i="17"/>
  <c r="BD14" i="17"/>
  <c r="O14" i="17"/>
  <c r="BB13" i="17"/>
  <c r="BE13" i="17"/>
  <c r="BD13" i="17"/>
  <c r="O13" i="17"/>
  <c r="BB12" i="17"/>
  <c r="BE12" i="17"/>
  <c r="BD12" i="17"/>
  <c r="O12" i="17"/>
  <c r="BE11" i="17"/>
  <c r="BD11" i="17"/>
  <c r="BD119" i="16"/>
  <c r="BD120" i="16"/>
  <c r="BD121" i="16"/>
  <c r="BD122" i="16"/>
  <c r="BD123" i="16"/>
  <c r="BD124" i="16"/>
  <c r="BD125" i="16"/>
  <c r="BD126" i="16"/>
  <c r="BD127" i="16"/>
  <c r="BD128" i="16"/>
  <c r="BD129" i="16"/>
  <c r="BD130" i="16"/>
  <c r="BD131" i="16"/>
  <c r="BD132" i="16"/>
  <c r="BD133" i="16"/>
  <c r="BD134" i="16"/>
  <c r="BD135" i="16"/>
  <c r="BD136" i="16"/>
  <c r="BD137" i="16"/>
  <c r="BD138" i="16"/>
  <c r="BD139" i="16"/>
  <c r="BD140" i="16"/>
  <c r="BD141" i="16"/>
  <c r="BD142" i="16"/>
  <c r="BD143" i="16"/>
  <c r="BD144" i="16"/>
  <c r="BD145" i="16"/>
  <c r="BD146" i="16"/>
  <c r="BD147" i="16"/>
  <c r="BD148" i="16"/>
  <c r="BD149" i="16"/>
  <c r="BD150" i="16"/>
  <c r="BD151" i="16"/>
  <c r="BD152" i="16"/>
  <c r="BD153" i="16"/>
  <c r="BD154" i="16"/>
  <c r="BD155" i="16"/>
  <c r="BD156" i="16"/>
  <c r="BD157" i="16"/>
  <c r="BD158" i="16"/>
  <c r="BD162" i="16"/>
  <c r="BD163" i="16"/>
  <c r="BD164" i="16"/>
  <c r="BD165" i="16"/>
  <c r="BD166" i="16"/>
  <c r="BD167" i="16"/>
  <c r="BD196" i="16"/>
  <c r="BC46" i="16"/>
  <c r="BC47" i="16"/>
  <c r="BC48" i="16"/>
  <c r="BC49" i="16"/>
  <c r="BC50" i="16"/>
  <c r="BC51" i="16"/>
  <c r="BC52" i="16"/>
  <c r="BC53" i="16"/>
  <c r="BC54" i="16"/>
  <c r="BC55" i="16"/>
  <c r="BC56" i="16"/>
  <c r="BC57" i="16"/>
  <c r="BC58" i="16"/>
  <c r="BC59" i="16"/>
  <c r="BC60" i="16"/>
  <c r="BC61" i="16"/>
  <c r="BC62" i="16"/>
  <c r="BC63" i="16"/>
  <c r="BC64" i="16"/>
  <c r="BC65" i="16"/>
  <c r="BC66" i="16"/>
  <c r="BC67" i="16"/>
  <c r="BC68" i="16"/>
  <c r="BC69" i="16"/>
  <c r="BC70" i="16"/>
  <c r="BC71" i="16"/>
  <c r="BC72" i="16"/>
  <c r="BC73" i="16"/>
  <c r="BC74" i="16"/>
  <c r="BC75" i="16"/>
  <c r="BC76" i="16"/>
  <c r="BC77" i="16"/>
  <c r="BC78" i="16"/>
  <c r="BC79" i="16"/>
  <c r="BC80" i="16"/>
  <c r="BC81" i="16"/>
  <c r="BC82" i="16"/>
  <c r="BC83" i="16"/>
  <c r="BC84" i="16"/>
  <c r="BC85" i="16"/>
  <c r="BC119" i="16"/>
  <c r="BC120" i="16"/>
  <c r="BC121" i="16"/>
  <c r="BC122" i="16"/>
  <c r="BC123" i="16"/>
  <c r="BC124" i="16"/>
  <c r="BC125" i="16"/>
  <c r="BC126" i="16"/>
  <c r="BC127" i="16"/>
  <c r="BC128" i="16"/>
  <c r="BC129" i="16"/>
  <c r="BC130" i="16"/>
  <c r="BC131" i="16"/>
  <c r="BC132" i="16"/>
  <c r="BC133" i="16"/>
  <c r="BC134" i="16"/>
  <c r="BC135" i="16"/>
  <c r="BC136" i="16"/>
  <c r="BC137" i="16"/>
  <c r="BC138" i="16"/>
  <c r="BC139" i="16"/>
  <c r="BC140" i="16"/>
  <c r="BC141" i="16"/>
  <c r="BC142" i="16"/>
  <c r="BC143" i="16"/>
  <c r="BC144" i="16"/>
  <c r="BC145" i="16"/>
  <c r="BC146" i="16"/>
  <c r="BC147" i="16"/>
  <c r="BC148" i="16"/>
  <c r="BC149" i="16"/>
  <c r="BC150" i="16"/>
  <c r="BC151" i="16"/>
  <c r="BC152" i="16"/>
  <c r="BC153" i="16"/>
  <c r="BC154" i="16"/>
  <c r="BC155" i="16"/>
  <c r="BC156" i="16"/>
  <c r="BC157" i="16"/>
  <c r="BC158" i="16"/>
  <c r="BC162" i="16"/>
  <c r="BC163" i="16"/>
  <c r="BC164" i="16"/>
  <c r="BC165" i="16"/>
  <c r="BC166" i="16"/>
  <c r="BC167" i="16"/>
  <c r="BC196" i="16"/>
  <c r="AY36" i="16"/>
  <c r="AY37" i="16"/>
  <c r="AY38" i="16"/>
  <c r="AY39" i="16"/>
  <c r="AY40" i="16"/>
  <c r="AY41" i="16"/>
  <c r="AY42" i="16"/>
  <c r="AY43" i="16"/>
  <c r="AY44" i="16"/>
  <c r="AY45" i="16"/>
  <c r="AY46" i="16"/>
  <c r="AY47" i="16"/>
  <c r="AW48" i="16"/>
  <c r="AY48" i="16"/>
  <c r="AY49" i="16"/>
  <c r="AY50" i="16"/>
  <c r="AY51" i="16"/>
  <c r="AY52" i="16"/>
  <c r="AY53" i="16"/>
  <c r="AY54" i="16"/>
  <c r="AY55" i="16"/>
  <c r="AY56" i="16"/>
  <c r="AY57" i="16"/>
  <c r="AY58" i="16"/>
  <c r="AY59" i="16"/>
  <c r="AY60" i="16"/>
  <c r="AY61" i="16"/>
  <c r="AY62" i="16"/>
  <c r="AY63" i="16"/>
  <c r="AY64" i="16"/>
  <c r="AY65" i="16"/>
  <c r="AY66" i="16"/>
  <c r="AY67" i="16"/>
  <c r="AY68" i="16"/>
  <c r="AY69" i="16"/>
  <c r="AY70" i="16"/>
  <c r="AY71" i="16"/>
  <c r="AY72" i="16"/>
  <c r="AY73" i="16"/>
  <c r="AY74" i="16"/>
  <c r="AY75" i="16"/>
  <c r="AY76" i="16"/>
  <c r="AY77" i="16"/>
  <c r="AY78" i="16"/>
  <c r="AY79" i="16"/>
  <c r="AY80" i="16"/>
  <c r="AY81" i="16"/>
  <c r="AY82" i="16"/>
  <c r="AY83" i="16"/>
  <c r="AY84" i="16"/>
  <c r="AW85" i="16"/>
  <c r="AY85" i="16"/>
  <c r="AY86" i="16"/>
  <c r="AY87" i="16"/>
  <c r="AY88" i="16"/>
  <c r="AY89" i="16"/>
  <c r="AY90" i="16"/>
  <c r="AY91" i="16"/>
  <c r="AY92" i="16"/>
  <c r="AY93" i="16"/>
  <c r="AY94" i="16"/>
  <c r="AY95" i="16"/>
  <c r="AY96" i="16"/>
  <c r="AY97" i="16"/>
  <c r="AY98" i="16"/>
  <c r="AY99" i="16"/>
  <c r="AY100" i="16"/>
  <c r="AY101" i="16"/>
  <c r="AY102" i="16"/>
  <c r="AY103" i="16"/>
  <c r="AY104" i="16"/>
  <c r="AY105" i="16"/>
  <c r="AY106" i="16"/>
  <c r="AY107" i="16"/>
  <c r="AY108" i="16"/>
  <c r="AY109" i="16"/>
  <c r="AY110" i="16"/>
  <c r="AY111" i="16"/>
  <c r="AW112" i="16"/>
  <c r="AY112" i="16"/>
  <c r="AY113" i="16"/>
  <c r="AY114" i="16"/>
  <c r="AY115" i="16"/>
  <c r="AY116" i="16"/>
  <c r="AY117" i="16"/>
  <c r="AY118" i="16"/>
  <c r="AY119" i="16"/>
  <c r="AY120" i="16"/>
  <c r="AY121" i="16"/>
  <c r="AY196" i="16"/>
  <c r="AX36" i="16"/>
  <c r="AX37" i="16"/>
  <c r="AX38" i="16"/>
  <c r="AX39" i="16"/>
  <c r="AX40" i="16"/>
  <c r="AX41" i="16"/>
  <c r="AX42" i="16"/>
  <c r="AX43" i="16"/>
  <c r="AX44" i="16"/>
  <c r="AX45" i="16"/>
  <c r="AX46" i="16"/>
  <c r="AX47" i="16"/>
  <c r="AX48" i="16"/>
  <c r="AX49" i="16"/>
  <c r="AX50" i="16"/>
  <c r="AX51" i="16"/>
  <c r="AX52" i="16"/>
  <c r="AX53" i="16"/>
  <c r="AX54" i="16"/>
  <c r="AX55" i="16"/>
  <c r="AX56" i="16"/>
  <c r="AX57" i="16"/>
  <c r="AX58" i="16"/>
  <c r="AX59" i="16"/>
  <c r="AX60" i="16"/>
  <c r="AX61" i="16"/>
  <c r="AX62" i="16"/>
  <c r="AX63" i="16"/>
  <c r="AX64" i="16"/>
  <c r="AX65" i="16"/>
  <c r="AX66" i="16"/>
  <c r="AX67" i="16"/>
  <c r="AX68" i="16"/>
  <c r="AX69" i="16"/>
  <c r="AX70" i="16"/>
  <c r="AX71" i="16"/>
  <c r="AX72" i="16"/>
  <c r="AX73" i="16"/>
  <c r="AX74" i="16"/>
  <c r="AX75" i="16"/>
  <c r="AX76" i="16"/>
  <c r="AX77" i="16"/>
  <c r="AX78" i="16"/>
  <c r="AX79" i="16"/>
  <c r="AX80" i="16"/>
  <c r="AX81" i="16"/>
  <c r="AX82" i="16"/>
  <c r="AX83" i="16"/>
  <c r="AX84" i="16"/>
  <c r="AX85" i="16"/>
  <c r="AX86" i="16"/>
  <c r="AX87" i="16"/>
  <c r="AX88" i="16"/>
  <c r="AX89" i="16"/>
  <c r="AX90" i="16"/>
  <c r="AX91" i="16"/>
  <c r="AX92" i="16"/>
  <c r="AX93" i="16"/>
  <c r="AX94" i="16"/>
  <c r="AX95" i="16"/>
  <c r="AX96" i="16"/>
  <c r="AX97" i="16"/>
  <c r="AX98" i="16"/>
  <c r="AX99" i="16"/>
  <c r="AX100" i="16"/>
  <c r="AX101" i="16"/>
  <c r="AX102" i="16"/>
  <c r="AX103" i="16"/>
  <c r="AX104" i="16"/>
  <c r="AX105" i="16"/>
  <c r="AX106" i="16"/>
  <c r="AX107" i="16"/>
  <c r="AX108" i="16"/>
  <c r="AX109" i="16"/>
  <c r="AX110" i="16"/>
  <c r="AX111" i="16"/>
  <c r="AX112" i="16"/>
  <c r="AX113" i="16"/>
  <c r="AX114" i="16"/>
  <c r="AX115" i="16"/>
  <c r="AX116" i="16"/>
  <c r="AX117" i="16"/>
  <c r="AX118" i="16"/>
  <c r="AX119" i="16"/>
  <c r="AX120" i="16"/>
  <c r="AX121" i="16"/>
  <c r="AX196" i="16"/>
  <c r="AT66" i="16"/>
  <c r="AT67" i="16"/>
  <c r="AT68" i="16"/>
  <c r="AT69" i="16"/>
  <c r="AT70" i="16"/>
  <c r="AT71" i="16"/>
  <c r="AT72" i="16"/>
  <c r="AT73" i="16"/>
  <c r="AT74" i="16"/>
  <c r="AT75" i="16"/>
  <c r="AT76" i="16"/>
  <c r="AT77" i="16"/>
  <c r="AT78" i="16"/>
  <c r="AT79" i="16"/>
  <c r="AT80" i="16"/>
  <c r="AT81" i="16"/>
  <c r="AT82" i="16"/>
  <c r="AT83" i="16"/>
  <c r="AT84" i="16"/>
  <c r="AT85" i="16"/>
  <c r="AT86" i="16"/>
  <c r="AT87" i="16"/>
  <c r="AT88" i="16"/>
  <c r="AT89" i="16"/>
  <c r="AT90" i="16"/>
  <c r="AT91" i="16"/>
  <c r="AT92" i="16"/>
  <c r="AT93" i="16"/>
  <c r="AT94" i="16"/>
  <c r="AT95" i="16"/>
  <c r="AT96" i="16"/>
  <c r="AT97" i="16"/>
  <c r="AT98" i="16"/>
  <c r="AT99" i="16"/>
  <c r="AR184" i="16"/>
  <c r="AT184" i="16"/>
  <c r="AR185" i="16"/>
  <c r="AT185" i="16"/>
  <c r="AT196" i="16"/>
  <c r="AS79" i="16"/>
  <c r="AS80" i="16"/>
  <c r="AS81" i="16"/>
  <c r="AS82" i="16"/>
  <c r="AS83" i="16"/>
  <c r="AS84" i="16"/>
  <c r="AS85" i="16"/>
  <c r="AS86" i="16"/>
  <c r="AS87" i="16"/>
  <c r="AS88" i="16"/>
  <c r="AS89" i="16"/>
  <c r="AS90" i="16"/>
  <c r="AS91" i="16"/>
  <c r="AS92" i="16"/>
  <c r="AS93" i="16"/>
  <c r="AS94" i="16"/>
  <c r="AS95" i="16"/>
  <c r="AS96" i="16"/>
  <c r="AS97" i="16"/>
  <c r="AS98" i="16"/>
  <c r="AS99" i="16"/>
  <c r="AS184" i="16"/>
  <c r="AS185" i="16"/>
  <c r="AS196" i="16"/>
  <c r="AJ66" i="16"/>
  <c r="AJ67" i="16"/>
  <c r="AJ68" i="16"/>
  <c r="AJ69" i="16"/>
  <c r="AJ70" i="16"/>
  <c r="AJ71" i="16"/>
  <c r="AJ72" i="16"/>
  <c r="AJ73" i="16"/>
  <c r="AJ74" i="16"/>
  <c r="AJ75" i="16"/>
  <c r="AJ76" i="16"/>
  <c r="AJ77" i="16"/>
  <c r="AJ78" i="16"/>
  <c r="AJ79" i="16"/>
  <c r="AJ80" i="16"/>
  <c r="AJ81" i="16"/>
  <c r="AJ82" i="16"/>
  <c r="AJ83" i="16"/>
  <c r="AJ84" i="16"/>
  <c r="AJ85" i="16"/>
  <c r="AJ86" i="16"/>
  <c r="AJ87" i="16"/>
  <c r="AJ88" i="16"/>
  <c r="AJ89" i="16"/>
  <c r="AJ196" i="16"/>
  <c r="AE111" i="16"/>
  <c r="AE112" i="16"/>
  <c r="AE113" i="16"/>
  <c r="AE114" i="16"/>
  <c r="AE115" i="16"/>
  <c r="AE116" i="16"/>
  <c r="AE117" i="16"/>
  <c r="AE118" i="16"/>
  <c r="AE119" i="16"/>
  <c r="AE120" i="16"/>
  <c r="AE121" i="16"/>
  <c r="AE122" i="16"/>
  <c r="AE123" i="16"/>
  <c r="AE196" i="16"/>
  <c r="AD111" i="16"/>
  <c r="AD112" i="16"/>
  <c r="AD113" i="16"/>
  <c r="AD114" i="16"/>
  <c r="AD115" i="16"/>
  <c r="AD116" i="16"/>
  <c r="AD117" i="16"/>
  <c r="AD118" i="16"/>
  <c r="AD119" i="16"/>
  <c r="AD120" i="16"/>
  <c r="AD121" i="16"/>
  <c r="AD122" i="16"/>
  <c r="AD123" i="16"/>
  <c r="AD196" i="16"/>
  <c r="Z112" i="16"/>
  <c r="Z113" i="16"/>
  <c r="Z114" i="16"/>
  <c r="Z115" i="16"/>
  <c r="Z116" i="16"/>
  <c r="Z117" i="16"/>
  <c r="Z118" i="16"/>
  <c r="Z119" i="16"/>
  <c r="Z120" i="16"/>
  <c r="Z121" i="16"/>
  <c r="Z122" i="16"/>
  <c r="Z123" i="16"/>
  <c r="Z124" i="16"/>
  <c r="Z125" i="16"/>
  <c r="Z126" i="16"/>
  <c r="Z196" i="16"/>
  <c r="Y112" i="16"/>
  <c r="Y113" i="16"/>
  <c r="Y114" i="16"/>
  <c r="Y115" i="16"/>
  <c r="Y116" i="16"/>
  <c r="Y117" i="16"/>
  <c r="Y118" i="16"/>
  <c r="Y119" i="16"/>
  <c r="Y120" i="16"/>
  <c r="Y121" i="16"/>
  <c r="Y122" i="16"/>
  <c r="Y123" i="16"/>
  <c r="Y124" i="16"/>
  <c r="Y125" i="16"/>
  <c r="Y126" i="16"/>
  <c r="Y196" i="16"/>
  <c r="U114" i="16"/>
  <c r="U115" i="16"/>
  <c r="U116" i="16"/>
  <c r="U117" i="16"/>
  <c r="U118" i="16"/>
  <c r="U119" i="16"/>
  <c r="U120" i="16"/>
  <c r="U121" i="16"/>
  <c r="U122" i="16"/>
  <c r="U123" i="16"/>
  <c r="U124" i="16"/>
  <c r="U125" i="16"/>
  <c r="U126" i="16"/>
  <c r="U196" i="16"/>
  <c r="T114" i="16"/>
  <c r="T115" i="16"/>
  <c r="T116" i="16"/>
  <c r="T117" i="16"/>
  <c r="T118" i="16"/>
  <c r="T119" i="16"/>
  <c r="T120" i="16"/>
  <c r="T121" i="16"/>
  <c r="T122" i="16"/>
  <c r="T123" i="16"/>
  <c r="T124" i="16"/>
  <c r="T125" i="16"/>
  <c r="T126" i="16"/>
  <c r="T196" i="16"/>
  <c r="P68" i="16"/>
  <c r="P70" i="16"/>
  <c r="P71" i="16"/>
  <c r="P72" i="16"/>
  <c r="P73" i="16"/>
  <c r="P74" i="16"/>
  <c r="P75" i="16"/>
  <c r="P76" i="16"/>
  <c r="P77" i="16"/>
  <c r="P78" i="16"/>
  <c r="P79" i="16"/>
  <c r="P80" i="16"/>
  <c r="P81" i="16"/>
  <c r="P82" i="16"/>
  <c r="P83" i="16"/>
  <c r="P84" i="16"/>
  <c r="P85" i="16"/>
  <c r="P86" i="16"/>
  <c r="P87" i="16"/>
  <c r="P88" i="16"/>
  <c r="P89" i="16"/>
  <c r="P90" i="16"/>
  <c r="P91" i="16"/>
  <c r="P92" i="16"/>
  <c r="P93" i="16"/>
  <c r="P94" i="16"/>
  <c r="P95" i="16"/>
  <c r="P96" i="16"/>
  <c r="P97" i="16"/>
  <c r="P98" i="16"/>
  <c r="P99" i="16"/>
  <c r="P106" i="16"/>
  <c r="P107" i="16"/>
  <c r="P108" i="16"/>
  <c r="P109" i="16"/>
  <c r="P110" i="16"/>
  <c r="P111" i="16"/>
  <c r="P112" i="16"/>
  <c r="P114" i="16"/>
  <c r="P115" i="16"/>
  <c r="P116" i="16"/>
  <c r="P117" i="16"/>
  <c r="P118" i="16"/>
  <c r="P119" i="16"/>
  <c r="P120" i="16"/>
  <c r="P121" i="16"/>
  <c r="P122" i="16"/>
  <c r="P123" i="16"/>
  <c r="P124" i="16"/>
  <c r="P125" i="16"/>
  <c r="P126" i="16"/>
  <c r="P196" i="16"/>
  <c r="O106" i="16"/>
  <c r="O107" i="16"/>
  <c r="O108" i="16"/>
  <c r="O109" i="16"/>
  <c r="O110" i="16"/>
  <c r="O111" i="16"/>
  <c r="O112" i="16"/>
  <c r="O114" i="16"/>
  <c r="O115" i="16"/>
  <c r="O116" i="16"/>
  <c r="O117" i="16"/>
  <c r="O118" i="16"/>
  <c r="O119" i="16"/>
  <c r="O120" i="16"/>
  <c r="O121" i="16"/>
  <c r="O122" i="16"/>
  <c r="O123" i="16"/>
  <c r="O124" i="16"/>
  <c r="O125" i="16"/>
  <c r="O126" i="16"/>
  <c r="O196" i="16"/>
  <c r="K111" i="16"/>
  <c r="K112" i="16"/>
  <c r="K113" i="16"/>
  <c r="K114" i="16"/>
  <c r="K115" i="16"/>
  <c r="K116" i="16"/>
  <c r="K117" i="16"/>
  <c r="K118" i="16"/>
  <c r="K119" i="16"/>
  <c r="K120" i="16"/>
  <c r="K121" i="16"/>
  <c r="K122" i="16"/>
  <c r="K123" i="16"/>
  <c r="K124" i="16"/>
  <c r="K125" i="16"/>
  <c r="K126" i="16"/>
  <c r="K127" i="16"/>
  <c r="K128" i="16"/>
  <c r="K196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96" i="16"/>
  <c r="F115" i="16"/>
  <c r="F116" i="16"/>
  <c r="F117" i="16"/>
  <c r="F118" i="16"/>
  <c r="F119" i="16"/>
  <c r="F120" i="16"/>
  <c r="F121" i="16"/>
  <c r="F122" i="16"/>
  <c r="F123" i="16"/>
  <c r="F196" i="16"/>
  <c r="E115" i="16"/>
  <c r="E116" i="16"/>
  <c r="E117" i="16"/>
  <c r="E118" i="16"/>
  <c r="E119" i="16"/>
  <c r="E120" i="16"/>
  <c r="E121" i="16"/>
  <c r="E122" i="16"/>
  <c r="E123" i="16"/>
  <c r="E196" i="16"/>
  <c r="BD195" i="16"/>
  <c r="BC195" i="16"/>
  <c r="AY195" i="16"/>
  <c r="AX195" i="16"/>
  <c r="AT195" i="16"/>
  <c r="AS195" i="16"/>
  <c r="AJ195" i="16"/>
  <c r="AE195" i="16"/>
  <c r="AD195" i="16"/>
  <c r="Z195" i="16"/>
  <c r="Y195" i="16"/>
  <c r="U195" i="16"/>
  <c r="T195" i="16"/>
  <c r="P195" i="16"/>
  <c r="O195" i="16"/>
  <c r="K195" i="16"/>
  <c r="J195" i="16"/>
  <c r="F195" i="16"/>
  <c r="E195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O128" i="16"/>
  <c r="AN128" i="16"/>
  <c r="AO127" i="16"/>
  <c r="AN127" i="16"/>
  <c r="AO126" i="16"/>
  <c r="AN126" i="16"/>
  <c r="AO125" i="16"/>
  <c r="AN125" i="16"/>
  <c r="AO124" i="16"/>
  <c r="AN124" i="16"/>
  <c r="AO123" i="16"/>
  <c r="AN123" i="16"/>
  <c r="AO122" i="16"/>
  <c r="AN122" i="16"/>
  <c r="AO121" i="16"/>
  <c r="AN121" i="16"/>
  <c r="AO120" i="16"/>
  <c r="AN120" i="16"/>
  <c r="AO119" i="16"/>
  <c r="AN119" i="16"/>
  <c r="AO117" i="16"/>
  <c r="AN117" i="16"/>
  <c r="AO116" i="16"/>
  <c r="AN116" i="16"/>
  <c r="AO115" i="16"/>
  <c r="AN115" i="16"/>
  <c r="AO114" i="16"/>
  <c r="AO113" i="16"/>
  <c r="AO112" i="16"/>
  <c r="AO111" i="16"/>
  <c r="AO110" i="16"/>
  <c r="AO109" i="16"/>
  <c r="AO108" i="16"/>
  <c r="AN108" i="16"/>
  <c r="AO107" i="16"/>
  <c r="AN107" i="16"/>
  <c r="AO106" i="16"/>
  <c r="AN10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69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8" i="16"/>
  <c r="A89" i="16"/>
  <c r="A90" i="16"/>
  <c r="A91" i="16"/>
  <c r="A92" i="16"/>
  <c r="A93" i="16"/>
  <c r="A94" i="16"/>
  <c r="A95" i="16"/>
  <c r="A96" i="16"/>
  <c r="A97" i="16"/>
  <c r="A98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O14" i="16"/>
  <c r="O13" i="16"/>
  <c r="O12" i="16"/>
  <c r="A10" i="16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7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100" i="12"/>
  <c r="E100" i="12"/>
  <c r="F99" i="12"/>
  <c r="E99" i="12"/>
  <c r="F95" i="12"/>
  <c r="E95" i="12"/>
  <c r="E98" i="12"/>
  <c r="E96" i="12"/>
  <c r="F96" i="12"/>
  <c r="G96" i="12"/>
  <c r="F98" i="12"/>
  <c r="P12" i="11"/>
  <c r="O12" i="11"/>
  <c r="P11" i="11"/>
  <c r="O11" i="11"/>
  <c r="P10" i="11"/>
  <c r="O10" i="11"/>
  <c r="P9" i="11"/>
  <c r="O9" i="11"/>
</calcChain>
</file>

<file path=xl/comments1.xml><?xml version="1.0" encoding="utf-8"?>
<comments xmlns="http://schemas.openxmlformats.org/spreadsheetml/2006/main">
  <authors>
    <author>Carmen</author>
  </authors>
  <commentList>
    <comment ref="D75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These data is for 1852, as there is no data for 1854-the year of a new default.</t>
        </r>
      </text>
    </comment>
    <comment ref="D76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Data is for 1913, as there is no data for 1914-the year of default.</t>
        </r>
      </text>
    </comment>
  </commentList>
</comments>
</file>

<file path=xl/comments2.xml><?xml version="1.0" encoding="utf-8"?>
<comments xmlns="http://schemas.openxmlformats.org/spreadsheetml/2006/main">
  <authors>
    <author>e</author>
  </authors>
  <commentList>
    <comment ref="AW48" authorId="0" shapeId="0">
      <text>
        <r>
          <rPr>
            <b/>
            <sz val="8"/>
            <color indexed="81"/>
            <rFont val="Tahoma"/>
            <family val="2"/>
          </rPr>
          <t>e:</t>
        </r>
        <r>
          <rPr>
            <sz val="8"/>
            <color indexed="81"/>
            <rFont val="Tahoma"/>
            <family val="2"/>
          </rPr>
          <t xml:space="preserve">
18-month figure adjusted to 12.</t>
        </r>
      </text>
    </comment>
    <comment ref="AW85" authorId="0" shapeId="0">
      <text>
        <r>
          <rPr>
            <b/>
            <sz val="8"/>
            <color indexed="81"/>
            <rFont val="Tahoma"/>
            <family val="2"/>
          </rPr>
          <t>e:</t>
        </r>
        <r>
          <rPr>
            <sz val="8"/>
            <color indexed="81"/>
            <rFont val="Tahoma"/>
            <family val="2"/>
          </rPr>
          <t xml:space="preserve">
1/2 year figure adjusted to full year.</t>
        </r>
      </text>
    </comment>
    <comment ref="AW87" authorId="0" shapeId="0">
      <text>
        <r>
          <rPr>
            <b/>
            <sz val="8"/>
            <color indexed="81"/>
            <rFont val="Tahoma"/>
            <family val="2"/>
          </rPr>
          <t>e:</t>
        </r>
        <r>
          <rPr>
            <sz val="8"/>
            <color indexed="81"/>
            <rFont val="Tahoma"/>
            <family val="2"/>
          </rPr>
          <t xml:space="preserve">
Taxes and state enterprizes only starting this year.</t>
        </r>
      </text>
    </comment>
    <comment ref="AW112" authorId="0" shapeId="0">
      <text>
        <r>
          <rPr>
            <b/>
            <sz val="8"/>
            <color indexed="81"/>
            <rFont val="Tahoma"/>
            <family val="2"/>
          </rPr>
          <t>e:</t>
        </r>
        <r>
          <rPr>
            <sz val="8"/>
            <color indexed="81"/>
            <rFont val="Tahoma"/>
            <family val="2"/>
          </rPr>
          <t xml:space="preserve">
Half year figures adjusted</t>
        </r>
      </text>
    </comment>
    <comment ref="BB135" authorId="0" shapeId="0">
      <text>
        <r>
          <rPr>
            <b/>
            <sz val="8"/>
            <color indexed="81"/>
            <rFont val="Tahoma"/>
            <family val="2"/>
          </rPr>
          <t>e:</t>
        </r>
        <r>
          <rPr>
            <sz val="8"/>
            <color indexed="81"/>
            <rFont val="Tahoma"/>
            <family val="2"/>
          </rPr>
          <t xml:space="preserve">
14-month figure adjusted to 12.</t>
        </r>
      </text>
    </comment>
  </commentList>
</comments>
</file>

<file path=xl/comments3.xml><?xml version="1.0" encoding="utf-8"?>
<comments xmlns="http://schemas.openxmlformats.org/spreadsheetml/2006/main">
  <authors>
    <author>creinhart</author>
    <author>e</author>
  </authors>
  <commentList>
    <comment ref="BU4" authorId="0" shapeId="0">
      <text>
        <r>
          <rPr>
            <b/>
            <sz val="10"/>
            <color indexed="81"/>
            <rFont val="Tahoma"/>
            <family val="2"/>
          </rPr>
          <t>creinhart:</t>
        </r>
        <r>
          <rPr>
            <sz val="10"/>
            <color indexed="81"/>
            <rFont val="Tahoma"/>
            <family val="2"/>
          </rPr>
          <t xml:space="preserve">
since 1980 all figures in us$</t>
        </r>
      </text>
    </comment>
    <comment ref="N75" authorId="1" shapeId="0">
      <text>
        <r>
          <rPr>
            <b/>
            <sz val="8"/>
            <color indexed="81"/>
            <rFont val="Tahoma"/>
            <family val="2"/>
          </rPr>
          <t>e:</t>
        </r>
        <r>
          <rPr>
            <sz val="8"/>
            <color indexed="81"/>
            <rFont val="Tahoma"/>
            <family val="2"/>
          </rPr>
          <t xml:space="preserve">
Original figure is 18 months; multiplied here by 2/3</t>
        </r>
      </text>
    </comment>
    <comment ref="BR141" authorId="1" shapeId="0">
      <text>
        <r>
          <rPr>
            <b/>
            <sz val="8"/>
            <color indexed="81"/>
            <rFont val="Tahoma"/>
            <family val="2"/>
          </rPr>
          <t>e:</t>
        </r>
        <r>
          <rPr>
            <sz val="8"/>
            <color indexed="81"/>
            <rFont val="Tahoma"/>
            <family val="2"/>
          </rPr>
          <t xml:space="preserve">
Includes extraordinary revenues up to this date. Consolidated government revenues subsequently.</t>
        </r>
      </text>
    </comment>
    <comment ref="D145" authorId="1" shapeId="0">
      <text>
        <r>
          <rPr>
            <b/>
            <sz val="8"/>
            <color indexed="81"/>
            <rFont val="Tahoma"/>
            <family val="2"/>
          </rPr>
          <t>e:</t>
        </r>
        <r>
          <rPr>
            <sz val="8"/>
            <color indexed="81"/>
            <rFont val="Tahoma"/>
            <family val="2"/>
          </rPr>
          <t xml:space="preserve">
Original figure is for 10 months. Multiplied by 6/5 to achieve an annualized figure</t>
        </r>
      </text>
    </comment>
    <comment ref="BC162" authorId="1" shapeId="0">
      <text>
        <r>
          <rPr>
            <b/>
            <sz val="8"/>
            <color indexed="81"/>
            <rFont val="Tahoma"/>
            <family val="2"/>
          </rPr>
          <t>e:</t>
        </r>
        <r>
          <rPr>
            <sz val="8"/>
            <color indexed="81"/>
            <rFont val="Tahoma"/>
            <family val="2"/>
          </rPr>
          <t xml:space="preserve">
Ordinary revenue to this year. Consolidated revenue subsequently.</t>
        </r>
      </text>
    </comment>
  </commentList>
</comments>
</file>

<file path=xl/comments4.xml><?xml version="1.0" encoding="utf-8"?>
<comments xmlns="http://schemas.openxmlformats.org/spreadsheetml/2006/main">
  <authors>
    <author>Carmen</author>
    <author>e</author>
  </authors>
  <commentList>
    <comment ref="AA4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Pakistan is not part of the original Reinhart and Rogoff  66-country sample. Hence the data at the default is taken from an IMF Staff Report.</t>
        </r>
      </text>
    </comment>
    <comment ref="S30" authorId="1" shapeId="0">
      <text>
        <r>
          <rPr>
            <b/>
            <sz val="8"/>
            <color indexed="81"/>
            <rFont val="Tahoma"/>
            <family val="2"/>
          </rPr>
          <t>e:</t>
        </r>
        <r>
          <rPr>
            <sz val="8"/>
            <color indexed="81"/>
            <rFont val="Tahoma"/>
            <family val="2"/>
          </rPr>
          <t xml:space="preserve">
15 months adjusted to 12
</t>
        </r>
      </text>
    </comment>
    <comment ref="S43" authorId="1" shapeId="0">
      <text>
        <r>
          <rPr>
            <b/>
            <sz val="8"/>
            <color indexed="81"/>
            <rFont val="Tahoma"/>
            <family val="2"/>
          </rPr>
          <t>e:</t>
        </r>
        <r>
          <rPr>
            <sz val="8"/>
            <color indexed="81"/>
            <rFont val="Tahoma"/>
            <family val="2"/>
          </rPr>
          <t xml:space="preserve">
59 months adjusted to 12.</t>
        </r>
      </text>
    </comment>
    <comment ref="I79" authorId="1" shapeId="0">
      <text>
        <r>
          <rPr>
            <b/>
            <sz val="8"/>
            <color indexed="81"/>
            <rFont val="Tahoma"/>
            <family val="2"/>
          </rPr>
          <t>e:</t>
        </r>
        <r>
          <rPr>
            <sz val="8"/>
            <color indexed="81"/>
            <rFont val="Tahoma"/>
            <family val="2"/>
          </rPr>
          <t xml:space="preserve">
Change in definition</t>
        </r>
      </text>
    </comment>
    <comment ref="C95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Considerable variation in converting external debt depending on exchange rate used.</t>
        </r>
      </text>
    </comment>
    <comment ref="D95" authorId="0" shapeId="0">
      <text>
        <r>
          <rPr>
            <b/>
            <sz val="9"/>
            <color indexed="81"/>
            <rFont val="Tahoma"/>
            <family val="2"/>
          </rPr>
          <t>Carmen:</t>
        </r>
        <r>
          <rPr>
            <sz val="9"/>
            <color indexed="81"/>
            <rFont val="Tahoma"/>
            <family val="2"/>
          </rPr>
          <t xml:space="preserve">
Source: United Nations (1948)</t>
        </r>
      </text>
    </comment>
    <comment ref="I118" authorId="1" shapeId="0">
      <text>
        <r>
          <rPr>
            <b/>
            <sz val="8"/>
            <color indexed="81"/>
            <rFont val="Tahoma"/>
            <family val="2"/>
          </rPr>
          <t>e:</t>
        </r>
        <r>
          <rPr>
            <sz val="8"/>
            <color indexed="81"/>
            <rFont val="Tahoma"/>
            <family val="2"/>
          </rPr>
          <t xml:space="preserve">
Averaged out</t>
        </r>
      </text>
    </comment>
    <comment ref="I131" authorId="1" shapeId="0">
      <text>
        <r>
          <rPr>
            <b/>
            <sz val="8"/>
            <color indexed="81"/>
            <rFont val="Tahoma"/>
            <family val="2"/>
          </rPr>
          <t>e:</t>
        </r>
        <r>
          <rPr>
            <sz val="8"/>
            <color indexed="81"/>
            <rFont val="Tahoma"/>
            <family val="2"/>
          </rPr>
          <t xml:space="preserve">
Change in definition</t>
        </r>
      </text>
    </comment>
    <comment ref="S137" authorId="1" shapeId="0">
      <text>
        <r>
          <rPr>
            <b/>
            <sz val="8"/>
            <color indexed="81"/>
            <rFont val="Tahoma"/>
            <family val="2"/>
          </rPr>
          <t>Ethan: Change in coverage</t>
        </r>
      </text>
    </comment>
  </commentList>
</comments>
</file>

<file path=xl/sharedStrings.xml><?xml version="1.0" encoding="utf-8"?>
<sst xmlns="http://schemas.openxmlformats.org/spreadsheetml/2006/main" count="661" uniqueCount="162">
  <si>
    <t>External</t>
  </si>
  <si>
    <t>Total</t>
  </si>
  <si>
    <t>Debt/</t>
  </si>
  <si>
    <t>Region</t>
  </si>
  <si>
    <t>Revenues</t>
  </si>
  <si>
    <t>Africa</t>
  </si>
  <si>
    <t>Asia</t>
  </si>
  <si>
    <t>Europe</t>
  </si>
  <si>
    <t>Latin America</t>
  </si>
  <si>
    <t>Selected Restructuring or Default Episodes, 1800-2008</t>
  </si>
  <si>
    <t>Default</t>
  </si>
  <si>
    <t>Foreign</t>
  </si>
  <si>
    <t xml:space="preserve">  </t>
  </si>
  <si>
    <t>Country</t>
  </si>
  <si>
    <t>episode</t>
  </si>
  <si>
    <t>Notes</t>
  </si>
  <si>
    <t>year</t>
  </si>
  <si>
    <t>Ghana</t>
  </si>
  <si>
    <t xml:space="preserve"> </t>
  </si>
  <si>
    <t>Kenya</t>
  </si>
  <si>
    <t>South Africa</t>
  </si>
  <si>
    <t>Zimbabwe</t>
  </si>
  <si>
    <t>China</t>
  </si>
  <si>
    <t>India</t>
  </si>
  <si>
    <t>Indonesia</t>
  </si>
  <si>
    <t>Japan</t>
  </si>
  <si>
    <t>Korea</t>
  </si>
  <si>
    <t>"Near default"</t>
  </si>
  <si>
    <t xml:space="preserve">Pakistan </t>
  </si>
  <si>
    <t>Philippines</t>
  </si>
  <si>
    <t>Sri Lanka</t>
  </si>
  <si>
    <t>Austria</t>
  </si>
  <si>
    <t>Germany</t>
  </si>
  <si>
    <t>Greece</t>
  </si>
  <si>
    <t>Hungary</t>
  </si>
  <si>
    <t>Italy</t>
  </si>
  <si>
    <t xml:space="preserve">Poland </t>
  </si>
  <si>
    <t>Romania</t>
  </si>
  <si>
    <t>Russia</t>
  </si>
  <si>
    <t>Spain</t>
  </si>
  <si>
    <t>Turkey</t>
  </si>
  <si>
    <t>Argentina</t>
  </si>
  <si>
    <t>Bolivia</t>
  </si>
  <si>
    <t>Brazil</t>
  </si>
  <si>
    <t>Chile</t>
  </si>
  <si>
    <t>Colombia</t>
  </si>
  <si>
    <t>Costa Rica</t>
  </si>
  <si>
    <t>Ecuador</t>
  </si>
  <si>
    <t>El Salvador</t>
  </si>
  <si>
    <t>Guatemala</t>
  </si>
  <si>
    <t>Honduras</t>
  </si>
  <si>
    <t>Mexico</t>
  </si>
  <si>
    <t>Nicaragua</t>
  </si>
  <si>
    <t>Paraguay</t>
  </si>
  <si>
    <t>Peru</t>
  </si>
  <si>
    <t>Uruguay</t>
  </si>
  <si>
    <t>Venezuela</t>
  </si>
  <si>
    <t>mean</t>
  </si>
  <si>
    <t>variance</t>
  </si>
  <si>
    <t># observations</t>
  </si>
  <si>
    <t>difference/z-test</t>
  </si>
  <si>
    <t>Minimum</t>
  </si>
  <si>
    <t>Maximum</t>
  </si>
  <si>
    <r>
      <rPr>
        <i/>
        <sz val="10"/>
        <rFont val="Times New Roman"/>
        <family val="1"/>
      </rPr>
      <t xml:space="preserve">Notes: </t>
    </r>
    <r>
      <rPr>
        <sz val="10"/>
        <rFont val="Times New Roman"/>
        <family val="1"/>
      </rPr>
      <t>We Include both 2001 and 2002 for Argentina's default, as the credit event</t>
    </r>
  </si>
  <si>
    <t>takes place in mid December 2001.</t>
  </si>
  <si>
    <t>Debt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</si>
  <si>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</si>
  <si>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</si>
  <si>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</si>
  <si>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</si>
  <si>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8.1 Ratios of public debt to revenue during external default: Eighty-nine episodes, 1827-2003</t>
  </si>
  <si>
    <t>page 121</t>
  </si>
  <si>
    <t>Europe, Central Government: Revenues, External Debt, Total Debt, and Debt Ratios at time of External Default (Figure 4a) (local currency units)</t>
  </si>
  <si>
    <t>default/restructuring year</t>
  </si>
  <si>
    <t>"near" default year</t>
  </si>
  <si>
    <t>1929-1937</t>
  </si>
  <si>
    <t>1925-1942</t>
  </si>
  <si>
    <t>1825-1940</t>
  </si>
  <si>
    <t>1928-1940</t>
  </si>
  <si>
    <t>1926-1940</t>
  </si>
  <si>
    <t>1925-1937</t>
  </si>
  <si>
    <t>1880-1903</t>
  </si>
  <si>
    <t>1920-1942</t>
  </si>
  <si>
    <t>1880-1999</t>
  </si>
  <si>
    <t>1850-1935</t>
  </si>
  <si>
    <t>1860-1981</t>
  </si>
  <si>
    <t>Austria, million schillings</t>
  </si>
  <si>
    <t>Germany, million marks</t>
  </si>
  <si>
    <t>Greece, million drachma</t>
  </si>
  <si>
    <t>Hungary, million pengo</t>
  </si>
  <si>
    <t>Italy, million lire</t>
  </si>
  <si>
    <t>Poland, million zlotys</t>
  </si>
  <si>
    <t>Portugal, million escudos</t>
  </si>
  <si>
    <t>Romania, million lei</t>
  </si>
  <si>
    <t>Russia, million rubles</t>
  </si>
  <si>
    <t>Spain, million pesetas</t>
  </si>
  <si>
    <t>Turkey , million Turkish lira</t>
  </si>
  <si>
    <t>Average</t>
  </si>
  <si>
    <t>Latin America, Central Government: Revenues, External Debt, Total Debt, and Debt Ratios at time of External Default (Figure 4a) (local currency units, as noted)</t>
  </si>
  <si>
    <t xml:space="preserve">Conversions-adjusted series: Pesos various, (1864–1982); peso convertible (1983-2003)  </t>
  </si>
  <si>
    <t>1885-1953</t>
  </si>
  <si>
    <t>Conversion adjusted series: milreis/cruzeiros (1823–1979), reais (1980-2000)</t>
  </si>
  <si>
    <t>Conversion adjusted series:  First peso (1914–1974), second (current) peso; (1975-2000)</t>
  </si>
  <si>
    <t>1923-2000</t>
  </si>
  <si>
    <t>1915-1983</t>
  </si>
  <si>
    <t xml:space="preserve">Million sucres (1914-1974 ); billions sucres 1975-1999 </t>
  </si>
  <si>
    <t>1914-1963</t>
  </si>
  <si>
    <t>1921-2000</t>
  </si>
  <si>
    <t>1914-2000</t>
  </si>
  <si>
    <t>Million pesos (1823–1979), billion pesos (1980–2000)</t>
  </si>
  <si>
    <t>1913-1945</t>
  </si>
  <si>
    <t>1927-2003</t>
  </si>
  <si>
    <t>1918-1970</t>
  </si>
  <si>
    <t>Pesos (1876-1979) US dollars (1980-2003)</t>
  </si>
  <si>
    <t>1980-2003</t>
  </si>
  <si>
    <t>Argentina, millions</t>
  </si>
  <si>
    <t>Bolivia, million bolivianos</t>
  </si>
  <si>
    <t>Brazil, million</t>
  </si>
  <si>
    <t>Chile, millions</t>
  </si>
  <si>
    <t>Colombia, million pesos</t>
  </si>
  <si>
    <t xml:space="preserve"> Costa Rica, million colones</t>
  </si>
  <si>
    <t>El Salvador, million colones</t>
  </si>
  <si>
    <t>Guatemala, million quetzales</t>
  </si>
  <si>
    <t>Honduras, million lempiras</t>
  </si>
  <si>
    <t>Nicaragua million cordobas</t>
  </si>
  <si>
    <t>Paraguay, million guaranis</t>
  </si>
  <si>
    <t>Peru, million soles</t>
  </si>
  <si>
    <t xml:space="preserve">Uruguay, millions </t>
  </si>
  <si>
    <t>Venezuela, million bolivares</t>
  </si>
  <si>
    <t>Africa, Central Government: Revenues, External Debt, Total Debt, and Debt Ratios at time of External Default (Figure 4a) (local currency units)</t>
  </si>
  <si>
    <t>1862-1890</t>
  </si>
  <si>
    <t>1963-1987</t>
  </si>
  <si>
    <t>1997-2003</t>
  </si>
  <si>
    <t>1963-2003</t>
  </si>
  <si>
    <t>1965-2003</t>
  </si>
  <si>
    <t>Egypt, million pounds</t>
  </si>
  <si>
    <t>Ghana, million cedis</t>
  </si>
  <si>
    <t>Kenya, million shillings</t>
  </si>
  <si>
    <t>South Africa, million rand</t>
  </si>
  <si>
    <t>Zimbabwe, million Z dollars</t>
  </si>
  <si>
    <r>
      <rPr>
        <i/>
        <sz val="10"/>
        <rFont val="Times New Roman"/>
        <family val="1"/>
      </rPr>
      <t xml:space="preserve">Note: </t>
    </r>
    <r>
      <rPr>
        <sz val="10"/>
        <rFont val="Times New Roman"/>
        <family val="1"/>
      </rPr>
      <t>While we have the revenue data for all the countries in the sample, we do not have the domestic-foreign debt breakdown for CoteD"Ivoire and Tunisia.</t>
    </r>
  </si>
  <si>
    <t>Sources</t>
  </si>
  <si>
    <t>Egypt: Central government revenue, 1851-1998, Mitchell (2003)</t>
  </si>
  <si>
    <t>Ghana: Central government revenue, 1970-2003, IMF, GFS and WEO</t>
  </si>
  <si>
    <t>Kenya: Central government revenue, 1970-2003, IMF, GFS and WEO</t>
  </si>
  <si>
    <t>South Africa: Central government revenue, 1970-2003, IMF, GFS and WEO</t>
  </si>
  <si>
    <t>Zimbabwe: 1970-2003, IMF, GFS and WEO</t>
  </si>
  <si>
    <t>Asia, Central Government: Revenues, External Debt, Total Debt, and Debt Ratios at time of External Default (Figure 4a) (local currency units)</t>
  </si>
  <si>
    <t>1937-1939</t>
  </si>
  <si>
    <t>1913-1979</t>
  </si>
  <si>
    <t>1998-2003</t>
  </si>
  <si>
    <t>1873-1984</t>
  </si>
  <si>
    <t>1951-1983</t>
  </si>
  <si>
    <t>China, yuan (Nationalist), million)</t>
  </si>
  <si>
    <t>India, million rupees</t>
  </si>
  <si>
    <t>Indonesia, million rupiah</t>
  </si>
  <si>
    <t>Japan, Million yen (1868–1944), thousand million yen (1945–1964), 
million million yen (1965–1993)</t>
  </si>
  <si>
    <t>Korea, million won</t>
  </si>
  <si>
    <t>Pakistan, billion P rupee</t>
  </si>
  <si>
    <t>Philippines, million P pesos</t>
  </si>
  <si>
    <t>Sri Lanka, million SL rupees</t>
  </si>
  <si>
    <r>
      <rPr>
        <i/>
        <sz val="12"/>
        <rFont val="Times New Roman"/>
        <family val="1"/>
      </rPr>
      <t xml:space="preserve">Sources: </t>
    </r>
    <r>
      <rPr>
        <sz val="12"/>
        <rFont val="Times New Roman"/>
        <family val="1"/>
      </rPr>
      <t>The League of Nations, Mitchell (2003a, 2003b),the United Nations, and others sources listed in appendixes A.1 and A.2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</si>
</sst>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</numFmts>
  <fonts count="17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Verdana"/>
      <family val="2"/>
    </font>
    <font>
      <sz val="12"/>
      <color rgb="FF333333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0"/>
      <color indexed="18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3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4">
    <xf numFmtId="0" fontId="0" fillId="0" borderId="0"/>
    <xf numFmtId="0" fontId="1" fillId="0" borderId="0">
      <alignment vertical="center"/>
    </xf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0" borderId="0">
      <alignment vertical="center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3" fillId="0" borderId="0">
      <alignment vertical="center"/>
    </xf>
    <xf numFmtId="0" fontId="3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76">
    <xf numFmtId="0" fontId="0" fillId="0" borderId="0" xfId="0"/>
    <xf numFmtId="0" fontId="0" fillId="2" borderId="0" xfId="0" applyFill="1"/>
    <xf numFmtId="0" fontId="2" fillId="0" borderId="0" xfId="0" applyFont="1" applyAlignment="1">
      <alignment vertical="center"/>
    </xf>
    <xf numFmtId="0" fontId="3" fillId="2" borderId="0" xfId="0" applyFont="1" applyFill="1"/>
    <xf numFmtId="0" fontId="3" fillId="2" borderId="0" xfId="0" applyFont="1" applyFill="1" applyAlignment="1"/>
    <xf numFmtId="0" fontId="3" fillId="2" borderId="2" xfId="0" applyFont="1" applyFill="1" applyBorder="1"/>
    <xf numFmtId="0" fontId="3" fillId="2" borderId="0" xfId="0" applyFont="1" applyFill="1" applyBorder="1"/>
    <xf numFmtId="0" fontId="0" fillId="2" borderId="0" xfId="0" applyFill="1" applyBorder="1"/>
    <xf numFmtId="0" fontId="3" fillId="2" borderId="3" xfId="0" applyFont="1" applyFill="1" applyBorder="1"/>
    <xf numFmtId="2" fontId="3" fillId="2" borderId="0" xfId="0" applyNumberFormat="1" applyFont="1" applyFill="1"/>
    <xf numFmtId="0" fontId="3" fillId="0" borderId="0" xfId="0" applyFont="1"/>
    <xf numFmtId="0" fontId="3" fillId="0" borderId="3" xfId="0" applyFont="1" applyBorder="1"/>
    <xf numFmtId="0" fontId="3" fillId="2" borderId="0" xfId="10" applyFill="1" applyAlignment="1"/>
    <xf numFmtId="0" fontId="3" fillId="0" borderId="0" xfId="10" applyAlignment="1"/>
    <xf numFmtId="0" fontId="3" fillId="0" borderId="0" xfId="10"/>
    <xf numFmtId="0" fontId="2" fillId="3" borderId="5" xfId="10" applyFont="1" applyFill="1" applyBorder="1" applyAlignment="1"/>
    <xf numFmtId="0" fontId="2" fillId="3" borderId="4" xfId="10" applyFont="1" applyFill="1" applyBorder="1" applyAlignment="1"/>
    <xf numFmtId="0" fontId="2" fillId="3" borderId="6" xfId="10" applyFont="1" applyFill="1" applyBorder="1" applyAlignment="1"/>
    <xf numFmtId="0" fontId="2" fillId="3" borderId="7" xfId="10" applyFont="1" applyFill="1" applyBorder="1" applyAlignment="1"/>
    <xf numFmtId="0" fontId="2" fillId="3" borderId="0" xfId="10" applyFont="1" applyFill="1" applyBorder="1" applyAlignment="1"/>
    <xf numFmtId="0" fontId="2" fillId="3" borderId="8" xfId="10" applyFont="1" applyFill="1" applyBorder="1" applyAlignment="1"/>
    <xf numFmtId="0" fontId="4" fillId="3" borderId="7" xfId="10" applyFont="1" applyFill="1" applyBorder="1" applyAlignment="1"/>
    <xf numFmtId="0" fontId="2" fillId="3" borderId="9" xfId="10" applyFont="1" applyFill="1" applyBorder="1" applyAlignment="1"/>
    <xf numFmtId="0" fontId="2" fillId="3" borderId="3" xfId="10" applyFont="1" applyFill="1" applyBorder="1" applyAlignment="1"/>
    <xf numFmtId="0" fontId="2" fillId="3" borderId="10" xfId="10" applyFont="1" applyFill="1" applyBorder="1" applyAlignment="1"/>
    <xf numFmtId="0" fontId="9" fillId="2" borderId="0" xfId="10" applyFont="1" applyFill="1" applyAlignment="1">
      <alignment vertical="center"/>
    </xf>
    <xf numFmtId="0" fontId="2" fillId="2" borderId="0" xfId="10" applyFont="1" applyFill="1" applyAlignment="1"/>
    <xf numFmtId="0" fontId="4" fillId="0" borderId="0" xfId="0" applyFont="1"/>
    <xf numFmtId="0" fontId="3" fillId="4" borderId="0" xfId="0" applyFont="1" applyFill="1"/>
    <xf numFmtId="0" fontId="3" fillId="5" borderId="0" xfId="0" applyFont="1" applyFill="1"/>
    <xf numFmtId="0" fontId="3" fillId="6" borderId="0" xfId="0" applyFont="1" applyFill="1"/>
    <xf numFmtId="0" fontId="0" fillId="6" borderId="0" xfId="0" applyFill="1"/>
    <xf numFmtId="0" fontId="3" fillId="0" borderId="0" xfId="1" applyFont="1" applyAlignment="1"/>
    <xf numFmtId="164" fontId="3" fillId="0" borderId="0" xfId="1" applyNumberFormat="1" applyFont="1" applyAlignment="1">
      <alignment vertical="center"/>
    </xf>
    <xf numFmtId="164" fontId="3" fillId="7" borderId="0" xfId="1" applyNumberFormat="1" applyFont="1" applyFill="1" applyAlignment="1">
      <alignment vertical="center"/>
    </xf>
    <xf numFmtId="0" fontId="3" fillId="7" borderId="0" xfId="1" applyFont="1" applyFill="1" applyAlignment="1"/>
    <xf numFmtId="1" fontId="3" fillId="7" borderId="0" xfId="1" applyNumberFormat="1" applyFont="1" applyFill="1" applyAlignment="1">
      <alignment horizontal="right" vertical="center"/>
    </xf>
    <xf numFmtId="2" fontId="3" fillId="7" borderId="0" xfId="1" applyNumberFormat="1" applyFont="1" applyFill="1" applyAlignment="1"/>
    <xf numFmtId="1" fontId="3" fillId="8" borderId="0" xfId="1" applyNumberFormat="1" applyFont="1" applyFill="1" applyAlignment="1">
      <alignment horizontal="right" vertical="center"/>
    </xf>
    <xf numFmtId="2" fontId="3" fillId="0" borderId="0" xfId="1" applyNumberFormat="1" applyFont="1" applyFill="1" applyAlignment="1"/>
    <xf numFmtId="0" fontId="3" fillId="0" borderId="0" xfId="1" applyFont="1" applyFill="1" applyAlignment="1">
      <alignment vertical="center"/>
    </xf>
    <xf numFmtId="0" fontId="3" fillId="0" borderId="0" xfId="1" applyNumberFormat="1" applyFont="1" applyAlignment="1">
      <alignment horizontal="right" vertical="center"/>
    </xf>
    <xf numFmtId="2" fontId="3" fillId="0" borderId="0" xfId="1" applyNumberFormat="1" applyFont="1" applyAlignment="1"/>
    <xf numFmtId="164" fontId="3" fillId="0" borderId="0" xfId="1" applyNumberFormat="1" applyFont="1" applyFill="1" applyAlignment="1">
      <alignment vertical="center"/>
    </xf>
    <xf numFmtId="164" fontId="3" fillId="0" borderId="0" xfId="1" applyNumberFormat="1" applyFont="1" applyAlignment="1"/>
    <xf numFmtId="2" fontId="3" fillId="9" borderId="0" xfId="1" applyNumberFormat="1" applyFont="1" applyFill="1" applyBorder="1" applyAlignment="1">
      <alignment horizontal="right" vertical="center"/>
    </xf>
    <xf numFmtId="0" fontId="3" fillId="0" borderId="0" xfId="1" applyFont="1" applyFill="1" applyAlignment="1"/>
    <xf numFmtId="164" fontId="3" fillId="7" borderId="0" xfId="1" applyNumberFormat="1" applyFont="1" applyFill="1" applyAlignment="1"/>
    <xf numFmtId="0" fontId="3" fillId="7" borderId="0" xfId="1" applyFont="1" applyFill="1" applyAlignment="1">
      <alignment vertical="center"/>
    </xf>
    <xf numFmtId="0" fontId="3" fillId="7" borderId="0" xfId="1" applyNumberFormat="1" applyFont="1" applyFill="1" applyAlignment="1">
      <alignment horizontal="right" vertical="center"/>
    </xf>
    <xf numFmtId="0" fontId="3" fillId="0" borderId="0" xfId="1" applyNumberFormat="1" applyFont="1" applyFill="1" applyAlignment="1">
      <alignment horizontal="right" vertical="center"/>
    </xf>
    <xf numFmtId="1" fontId="3" fillId="0" borderId="0" xfId="1" applyNumberFormat="1" applyFont="1" applyAlignment="1">
      <alignment vertical="center"/>
    </xf>
    <xf numFmtId="1" fontId="3" fillId="0" borderId="0" xfId="1" applyNumberFormat="1" applyFont="1" applyAlignment="1"/>
    <xf numFmtId="1" fontId="3" fillId="0" borderId="0" xfId="1" applyNumberFormat="1" applyFont="1" applyFill="1" applyAlignment="1">
      <alignment vertical="center"/>
    </xf>
    <xf numFmtId="0" fontId="3" fillId="10" borderId="0" xfId="1" applyFont="1" applyFill="1" applyAlignment="1">
      <alignment vertical="center"/>
    </xf>
    <xf numFmtId="1" fontId="3" fillId="10" borderId="0" xfId="1" applyNumberFormat="1" applyFont="1" applyFill="1" applyAlignment="1">
      <alignment vertical="center"/>
    </xf>
    <xf numFmtId="0" fontId="3" fillId="10" borderId="0" xfId="1" applyFont="1" applyFill="1" applyAlignment="1"/>
    <xf numFmtId="2" fontId="3" fillId="10" borderId="0" xfId="1" applyNumberFormat="1" applyFont="1" applyFill="1" applyAlignment="1"/>
    <xf numFmtId="1" fontId="3" fillId="2" borderId="0" xfId="1" applyNumberFormat="1" applyFont="1" applyFill="1" applyAlignment="1">
      <alignment vertical="center"/>
    </xf>
    <xf numFmtId="1" fontId="3" fillId="7" borderId="0" xfId="1" applyNumberFormat="1" applyFont="1" applyFill="1" applyAlignment="1">
      <alignment vertical="center"/>
    </xf>
    <xf numFmtId="1" fontId="3" fillId="0" borderId="0" xfId="1" applyNumberFormat="1" applyFont="1" applyAlignment="1">
      <alignment horizontal="right" vertical="center"/>
    </xf>
    <xf numFmtId="0" fontId="3" fillId="2" borderId="0" xfId="1" applyNumberFormat="1" applyFont="1" applyFill="1" applyAlignment="1">
      <alignment horizontal="right" vertical="center"/>
    </xf>
    <xf numFmtId="1" fontId="3" fillId="0" borderId="0" xfId="1" applyNumberFormat="1" applyFont="1" applyFill="1" applyAlignment="1"/>
    <xf numFmtId="49" fontId="3" fillId="0" borderId="0" xfId="1" applyNumberFormat="1" applyFont="1" applyAlignment="1">
      <alignment horizontal="right" vertical="center"/>
    </xf>
    <xf numFmtId="1" fontId="3" fillId="7" borderId="0" xfId="1" applyNumberFormat="1" applyFont="1" applyFill="1" applyAlignment="1"/>
    <xf numFmtId="49" fontId="3" fillId="7" borderId="0" xfId="1" applyNumberFormat="1" applyFont="1" applyFill="1" applyAlignment="1">
      <alignment horizontal="right" vertical="center"/>
    </xf>
    <xf numFmtId="3" fontId="3" fillId="7" borderId="0" xfId="1" applyNumberFormat="1" applyFont="1" applyFill="1" applyAlignment="1"/>
    <xf numFmtId="3" fontId="3" fillId="0" borderId="0" xfId="1" applyNumberFormat="1" applyFont="1" applyAlignment="1"/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 applyFill="1" applyAlignment="1"/>
    <xf numFmtId="3" fontId="3" fillId="0" borderId="0" xfId="1" applyNumberFormat="1" applyFont="1" applyFill="1" applyAlignment="1">
      <alignment horizontal="right" vertical="center"/>
    </xf>
    <xf numFmtId="164" fontId="3" fillId="0" borderId="0" xfId="1" applyNumberFormat="1" applyFont="1" applyFill="1" applyAlignment="1">
      <alignment horizontal="right" vertical="center"/>
    </xf>
    <xf numFmtId="0" fontId="3" fillId="0" borderId="0" xfId="0" applyFont="1" applyFill="1"/>
    <xf numFmtId="3" fontId="3" fillId="10" borderId="0" xfId="1" applyNumberFormat="1" applyFont="1" applyFill="1" applyAlignment="1"/>
    <xf numFmtId="0" fontId="3" fillId="11" borderId="4" xfId="0" applyFont="1" applyFill="1" applyBorder="1"/>
    <xf numFmtId="2" fontId="3" fillId="11" borderId="4" xfId="1" applyNumberFormat="1" applyFont="1" applyFill="1" applyBorder="1" applyAlignment="1"/>
    <xf numFmtId="0" fontId="0" fillId="11" borderId="0" xfId="0" applyFill="1"/>
    <xf numFmtId="0" fontId="3" fillId="11" borderId="3" xfId="0" applyFont="1" applyFill="1" applyBorder="1"/>
    <xf numFmtId="2" fontId="3" fillId="11" borderId="3" xfId="1" applyNumberFormat="1" applyFont="1" applyFill="1" applyBorder="1" applyAlignment="1"/>
    <xf numFmtId="0" fontId="3" fillId="4" borderId="11" xfId="0" applyFont="1" applyFill="1" applyBorder="1"/>
    <xf numFmtId="0" fontId="3" fillId="0" borderId="12" xfId="0" applyFont="1" applyBorder="1"/>
    <xf numFmtId="0" fontId="3" fillId="5" borderId="11" xfId="0" applyFont="1" applyFill="1" applyBorder="1"/>
    <xf numFmtId="0" fontId="3" fillId="5" borderId="12" xfId="0" applyFont="1" applyFill="1" applyBorder="1"/>
    <xf numFmtId="0" fontId="3" fillId="0" borderId="13" xfId="0" applyFont="1" applyBorder="1"/>
    <xf numFmtId="0" fontId="3" fillId="6" borderId="0" xfId="1" applyFont="1" applyFill="1" applyAlignment="1"/>
    <xf numFmtId="0" fontId="3" fillId="6" borderId="0" xfId="1" applyFont="1" applyFill="1" applyAlignment="1">
      <alignment horizontal="center"/>
    </xf>
    <xf numFmtId="43" fontId="3" fillId="0" borderId="0" xfId="15" applyFont="1"/>
    <xf numFmtId="165" fontId="3" fillId="0" borderId="0" xfId="15" applyNumberFormat="1" applyFont="1"/>
    <xf numFmtId="165" fontId="3" fillId="0" borderId="0" xfId="15" applyNumberFormat="1" applyFont="1" applyFill="1"/>
    <xf numFmtId="43" fontId="3" fillId="0" borderId="0" xfId="15" applyFont="1" applyFill="1"/>
    <xf numFmtId="165" fontId="3" fillId="0" borderId="0" xfId="15" applyNumberFormat="1" applyFont="1" applyAlignment="1">
      <alignment vertical="center"/>
    </xf>
    <xf numFmtId="165" fontId="3" fillId="0" borderId="0" xfId="15" applyNumberFormat="1" applyFont="1" applyFill="1" applyAlignment="1">
      <alignment vertical="center"/>
    </xf>
    <xf numFmtId="165" fontId="3" fillId="9" borderId="0" xfId="15" applyNumberFormat="1" applyFont="1" applyFill="1" applyAlignment="1">
      <alignment vertical="center"/>
    </xf>
    <xf numFmtId="165" fontId="3" fillId="5" borderId="0" xfId="15" applyNumberFormat="1" applyFont="1" applyFill="1"/>
    <xf numFmtId="43" fontId="3" fillId="5" borderId="0" xfId="15" applyFont="1" applyFill="1"/>
    <xf numFmtId="165" fontId="3" fillId="10" borderId="0" xfId="15" applyNumberFormat="1" applyFont="1" applyFill="1" applyAlignment="1">
      <alignment vertical="center"/>
    </xf>
    <xf numFmtId="165" fontId="3" fillId="10" borderId="0" xfId="15" applyNumberFormat="1" applyFont="1" applyFill="1"/>
    <xf numFmtId="43" fontId="3" fillId="10" borderId="0" xfId="15" applyFont="1" applyFill="1"/>
    <xf numFmtId="43" fontId="3" fillId="0" borderId="0" xfId="15" applyFont="1" applyAlignment="1">
      <alignment vertical="center"/>
    </xf>
    <xf numFmtId="165" fontId="3" fillId="0" borderId="0" xfId="15" applyNumberFormat="1" applyFont="1" applyAlignment="1">
      <alignment horizontal="right" vertical="center"/>
    </xf>
    <xf numFmtId="165" fontId="3" fillId="7" borderId="0" xfId="15" applyNumberFormat="1" applyFont="1" applyFill="1"/>
    <xf numFmtId="165" fontId="3" fillId="7" borderId="0" xfId="15" applyNumberFormat="1" applyFont="1" applyFill="1" applyAlignment="1">
      <alignment horizontal="right" vertical="center"/>
    </xf>
    <xf numFmtId="43" fontId="3" fillId="7" borderId="0" xfId="15" applyFont="1" applyFill="1"/>
    <xf numFmtId="165" fontId="3" fillId="0" borderId="0" xfId="15" applyNumberFormat="1" applyFont="1" applyFill="1" applyAlignment="1">
      <alignment horizontal="right" vertical="center"/>
    </xf>
    <xf numFmtId="165" fontId="3" fillId="0" borderId="0" xfId="15" applyNumberFormat="1" applyFont="1" applyAlignment="1" applyProtection="1">
      <alignment horizontal="right" vertical="center"/>
    </xf>
    <xf numFmtId="165" fontId="3" fillId="0" borderId="0" xfId="15" applyNumberFormat="1" applyFont="1" applyFill="1" applyAlignment="1" applyProtection="1">
      <alignment horizontal="right" vertical="center"/>
    </xf>
    <xf numFmtId="165" fontId="3" fillId="7" borderId="0" xfId="15" applyNumberFormat="1" applyFont="1" applyFill="1" applyAlignment="1">
      <alignment vertical="center"/>
    </xf>
    <xf numFmtId="165" fontId="3" fillId="7" borderId="0" xfId="15" applyNumberFormat="1" applyFont="1" applyFill="1" applyAlignment="1" applyProtection="1">
      <alignment horizontal="right" vertical="center"/>
    </xf>
    <xf numFmtId="43" fontId="3" fillId="0" borderId="0" xfId="15" applyFont="1" applyFill="1" applyAlignment="1">
      <alignment vertical="center"/>
    </xf>
    <xf numFmtId="43" fontId="3" fillId="0" borderId="0" xfId="15" applyFont="1" applyAlignment="1">
      <alignment horizontal="right" vertical="center"/>
    </xf>
    <xf numFmtId="43" fontId="3" fillId="7" borderId="0" xfId="15" applyFont="1" applyFill="1" applyAlignment="1">
      <alignment vertical="center"/>
    </xf>
    <xf numFmtId="165" fontId="3" fillId="0" borderId="0" xfId="15" applyNumberFormat="1" applyFont="1" applyFill="1" applyBorder="1" applyAlignment="1">
      <alignment vertical="center"/>
    </xf>
    <xf numFmtId="165" fontId="3" fillId="4" borderId="0" xfId="15" applyNumberFormat="1" applyFont="1" applyFill="1"/>
    <xf numFmtId="43" fontId="3" fillId="4" borderId="0" xfId="15" applyFont="1" applyFill="1"/>
    <xf numFmtId="165" fontId="3" fillId="7" borderId="0" xfId="15" applyNumberFormat="1" applyFont="1" applyFill="1" applyBorder="1" applyAlignment="1">
      <alignment vertical="center"/>
    </xf>
    <xf numFmtId="165" fontId="3" fillId="2" borderId="0" xfId="15" applyNumberFormat="1" applyFont="1" applyFill="1" applyAlignment="1">
      <alignment horizontal="right" vertical="center"/>
    </xf>
    <xf numFmtId="165" fontId="3" fillId="12" borderId="0" xfId="15" applyNumberFormat="1" applyFont="1" applyFill="1"/>
    <xf numFmtId="165" fontId="3" fillId="12" borderId="0" xfId="15" applyNumberFormat="1" applyFont="1" applyFill="1" applyAlignment="1">
      <alignment horizontal="right" vertical="center"/>
    </xf>
    <xf numFmtId="43" fontId="3" fillId="12" borderId="0" xfId="15" applyFont="1" applyFill="1"/>
    <xf numFmtId="43" fontId="3" fillId="0" borderId="0" xfId="15" applyFont="1" applyFill="1" applyAlignment="1">
      <alignment horizontal="right" vertical="center"/>
    </xf>
    <xf numFmtId="43" fontId="3" fillId="0" borderId="0" xfId="15" applyFont="1" applyAlignment="1" applyProtection="1">
      <alignment horizontal="right" vertical="center"/>
    </xf>
    <xf numFmtId="165" fontId="3" fillId="5" borderId="0" xfId="15" applyNumberFormat="1" applyFont="1" applyFill="1" applyAlignment="1">
      <alignment horizontal="right" vertical="center"/>
    </xf>
    <xf numFmtId="0" fontId="3" fillId="0" borderId="4" xfId="0" applyFont="1" applyBorder="1"/>
    <xf numFmtId="43" fontId="3" fillId="0" borderId="4" xfId="15" applyFont="1" applyBorder="1"/>
    <xf numFmtId="43" fontId="3" fillId="0" borderId="4" xfId="15" applyFont="1" applyFill="1" applyBorder="1"/>
    <xf numFmtId="43" fontId="3" fillId="0" borderId="3" xfId="15" applyFont="1" applyBorder="1"/>
    <xf numFmtId="43" fontId="3" fillId="0" borderId="3" xfId="15" applyFont="1" applyFill="1" applyBorder="1"/>
    <xf numFmtId="166" fontId="3" fillId="0" borderId="0" xfId="15" applyNumberFormat="1" applyFont="1"/>
    <xf numFmtId="166" fontId="3" fillId="0" borderId="0" xfId="0" applyNumberFormat="1" applyFont="1"/>
    <xf numFmtId="43" fontId="16" fillId="0" borderId="0" xfId="15" applyNumberFormat="1" applyFont="1" applyAlignment="1">
      <alignment vertical="center"/>
    </xf>
    <xf numFmtId="166" fontId="3" fillId="4" borderId="0" xfId="15" applyNumberFormat="1" applyFont="1" applyFill="1"/>
    <xf numFmtId="166" fontId="3" fillId="4" borderId="0" xfId="1" applyNumberFormat="1" applyFont="1" applyFill="1" applyAlignment="1"/>
    <xf numFmtId="166" fontId="3" fillId="7" borderId="0" xfId="15" applyNumberFormat="1" applyFont="1" applyFill="1"/>
    <xf numFmtId="166" fontId="3" fillId="0" borderId="0" xfId="15" applyNumberFormat="1" applyFont="1" applyFill="1"/>
    <xf numFmtId="166" fontId="3" fillId="0" borderId="0" xfId="1" applyNumberFormat="1" applyFont="1" applyAlignment="1"/>
    <xf numFmtId="43" fontId="16" fillId="7" borderId="0" xfId="15" applyNumberFormat="1" applyFont="1" applyFill="1" applyAlignment="1">
      <alignment vertical="center"/>
    </xf>
    <xf numFmtId="166" fontId="3" fillId="0" borderId="0" xfId="15" applyNumberFormat="1" applyFont="1" applyAlignment="1">
      <alignment vertical="center"/>
    </xf>
    <xf numFmtId="0" fontId="3" fillId="3" borderId="4" xfId="0" applyFont="1" applyFill="1" applyBorder="1"/>
    <xf numFmtId="165" fontId="3" fillId="3" borderId="4" xfId="15" applyNumberFormat="1" applyFont="1" applyFill="1" applyBorder="1"/>
    <xf numFmtId="166" fontId="3" fillId="3" borderId="4" xfId="15" applyNumberFormat="1" applyFont="1" applyFill="1" applyBorder="1"/>
    <xf numFmtId="0" fontId="3" fillId="3" borderId="3" xfId="0" applyFont="1" applyFill="1" applyBorder="1"/>
    <xf numFmtId="165" fontId="3" fillId="3" borderId="3" xfId="15" applyNumberFormat="1" applyFont="1" applyFill="1" applyBorder="1"/>
    <xf numFmtId="166" fontId="3" fillId="3" borderId="3" xfId="15" applyNumberFormat="1" applyFont="1" applyFill="1" applyBorder="1"/>
    <xf numFmtId="165" fontId="5" fillId="0" borderId="0" xfId="15" applyNumberFormat="1" applyFont="1"/>
    <xf numFmtId="1" fontId="3" fillId="0" borderId="0" xfId="0" applyNumberFormat="1" applyFont="1"/>
    <xf numFmtId="1" fontId="3" fillId="0" borderId="0" xfId="1" applyNumberFormat="1" applyFont="1" applyFill="1" applyAlignment="1">
      <alignment horizontal="right" vertical="center"/>
    </xf>
    <xf numFmtId="0" fontId="3" fillId="0" borderId="0" xfId="5" applyFont="1" applyAlignment="1"/>
    <xf numFmtId="0" fontId="3" fillId="4" borderId="0" xfId="1" applyFont="1" applyFill="1" applyAlignment="1"/>
    <xf numFmtId="0" fontId="3" fillId="4" borderId="0" xfId="5" applyFont="1" applyFill="1" applyAlignment="1"/>
    <xf numFmtId="2" fontId="3" fillId="4" borderId="0" xfId="1" applyNumberFormat="1" applyFont="1" applyFill="1" applyAlignment="1"/>
    <xf numFmtId="0" fontId="3" fillId="0" borderId="0" xfId="1" applyFont="1" applyAlignment="1">
      <alignment vertical="center"/>
    </xf>
    <xf numFmtId="165" fontId="3" fillId="0" borderId="0" xfId="15" applyNumberFormat="1" applyFont="1" applyFill="1" applyAlignment="1"/>
    <xf numFmtId="165" fontId="3" fillId="9" borderId="0" xfId="15" applyNumberFormat="1" applyFont="1" applyFill="1" applyAlignment="1"/>
    <xf numFmtId="0" fontId="3" fillId="9" borderId="0" xfId="1" applyFont="1" applyFill="1" applyAlignment="1">
      <alignment vertical="center"/>
    </xf>
    <xf numFmtId="2" fontId="3" fillId="9" borderId="0" xfId="1" applyNumberFormat="1" applyFont="1" applyFill="1" applyAlignment="1"/>
    <xf numFmtId="1" fontId="3" fillId="10" borderId="0" xfId="1" applyNumberFormat="1" applyFont="1" applyFill="1" applyAlignment="1"/>
    <xf numFmtId="165" fontId="3" fillId="7" borderId="0" xfId="15" applyNumberFormat="1" applyFont="1" applyFill="1" applyAlignment="1"/>
    <xf numFmtId="2" fontId="3" fillId="13" borderId="0" xfId="1" applyNumberFormat="1" applyFont="1" applyFill="1" applyAlignment="1"/>
    <xf numFmtId="2" fontId="3" fillId="0" borderId="4" xfId="1" applyNumberFormat="1" applyFont="1" applyBorder="1" applyAlignment="1"/>
    <xf numFmtId="0" fontId="3" fillId="0" borderId="4" xfId="1" applyFont="1" applyBorder="1" applyAlignment="1"/>
    <xf numFmtId="2" fontId="3" fillId="0" borderId="3" xfId="1" applyNumberFormat="1" applyFont="1" applyBorder="1" applyAlignment="1"/>
    <xf numFmtId="0" fontId="3" fillId="0" borderId="3" xfId="1" applyFont="1" applyBorder="1" applyAlignment="1"/>
    <xf numFmtId="0" fontId="3" fillId="2" borderId="0" xfId="4" applyFont="1" applyFill="1" applyAlignment="1">
      <alignment horizontal="center"/>
    </xf>
    <xf numFmtId="2" fontId="3" fillId="2" borderId="1" xfId="4" applyNumberFormat="1" applyFont="1" applyFill="1" applyBorder="1" applyAlignment="1"/>
    <xf numFmtId="2" fontId="3" fillId="2" borderId="0" xfId="4" applyNumberFormat="1" applyFont="1" applyFill="1" applyAlignment="1"/>
    <xf numFmtId="0" fontId="3" fillId="2" borderId="0" xfId="4" applyFont="1" applyFill="1" applyAlignment="1"/>
    <xf numFmtId="0" fontId="3" fillId="2" borderId="0" xfId="4" applyFont="1" applyFill="1" applyBorder="1" applyAlignment="1"/>
    <xf numFmtId="2" fontId="3" fillId="2" borderId="3" xfId="4" applyNumberFormat="1" applyFont="1" applyFill="1" applyBorder="1" applyAlignment="1"/>
    <xf numFmtId="1" fontId="3" fillId="2" borderId="0" xfId="4" applyNumberFormat="1" applyFont="1" applyFill="1" applyAlignment="1"/>
    <xf numFmtId="2" fontId="3" fillId="2" borderId="0" xfId="4" applyNumberFormat="1" applyFont="1" applyFill="1" applyBorder="1" applyAlignment="1"/>
    <xf numFmtId="0" fontId="3" fillId="2" borderId="0" xfId="0" applyFont="1" applyFill="1" applyAlignment="1">
      <alignment horizontal="center"/>
    </xf>
    <xf numFmtId="0" fontId="3" fillId="6" borderId="0" xfId="1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3" fillId="6" borderId="4" xfId="1" applyFont="1" applyFill="1" applyBorder="1" applyAlignment="1">
      <alignment horizontal="center"/>
    </xf>
    <xf numFmtId="0" fontId="3" fillId="6" borderId="0" xfId="1" applyFont="1" applyFill="1" applyAlignment="1">
      <alignment horizontal="left"/>
    </xf>
    <xf numFmtId="0" fontId="3" fillId="6" borderId="0" xfId="1" applyFont="1" applyFill="1" applyAlignment="1">
      <alignment horizontal="center" wrapText="1"/>
    </xf>
  </cellXfs>
  <cellStyles count="24">
    <cellStyle name="ANCLAS,REZONES Y SUS PARTES,DE FUNDICION,DE HIERRO O DE ACERO" xfId="1"/>
    <cellStyle name="ANCLAS,REZONES Y SUS PARTES,DE FUNDICION,DE HIERRO O DE ACERO 2" xfId="2"/>
    <cellStyle name="ANCLAS,REZONES Y SUS PARTES,DE FUNDICION,DE HIERRO O DE ACERO 3" xfId="3"/>
    <cellStyle name="ANCLAS,REZONES Y SUS PARTES,DE FUNDICION,DE HIERRO O DE ACERO 4" xfId="4"/>
    <cellStyle name="bstitutes]_x000d__x000d_; The following mappings take Word for MS-DOS names, PostScript names, and TrueType_x000d__x000d_; names into account" xfId="5"/>
    <cellStyle name="Comma 2" xfId="15"/>
    <cellStyle name="Followed Hyperlink" xfId="12" builtinId="9" hidden="1"/>
    <cellStyle name="Followed Hyperlink" xfId="14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Hyperlink" xfId="11" builtinId="8" hidden="1"/>
    <cellStyle name="Hyperlink" xfId="13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Normal" xfId="0" builtinId="0"/>
    <cellStyle name="Normal 2" xfId="6"/>
    <cellStyle name="Normal 2 2" xfId="7"/>
    <cellStyle name="Normal 3" xfId="8"/>
    <cellStyle name="Normal 3 2" xfId="9"/>
    <cellStyle name="Normal 4" xfId="1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59865183982901"/>
          <c:y val="5.9553464907795603E-2"/>
          <c:w val="0.83217993079584796"/>
          <c:h val="0.81293394212563796"/>
        </c:manualLayout>
      </c:layout>
      <c:barChart>
        <c:barDir val="col"/>
        <c:grouping val="clustered"/>
        <c:varyColors val="0"/>
        <c:ser>
          <c:idx val="0"/>
          <c:order val="0"/>
          <c:tx>
            <c:v>External Debt/Revenue</c:v>
          </c:tx>
          <c:spPr>
            <a:solidFill>
              <a:schemeClr val="tx1">
                <a:lumMod val="65000"/>
                <a:lumOff val="3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Figure_8.1!$Q$9:$Q$12</c:f>
              <c:strCache>
                <c:ptCount val="4"/>
                <c:pt idx="0">
                  <c:v>Africa</c:v>
                </c:pt>
                <c:pt idx="1">
                  <c:v>Asia</c:v>
                </c:pt>
                <c:pt idx="2">
                  <c:v>Europe</c:v>
                </c:pt>
                <c:pt idx="3">
                  <c:v>Latin America</c:v>
                </c:pt>
              </c:strCache>
            </c:strRef>
          </c:cat>
          <c:val>
            <c:numRef>
              <c:f>Figure_8.1!$O$9:$O$12</c:f>
              <c:numCache>
                <c:formatCode>0.00</c:formatCode>
                <c:ptCount val="4"/>
                <c:pt idx="0">
                  <c:v>1.1274558971002331</c:v>
                </c:pt>
                <c:pt idx="1">
                  <c:v>1.8536905901403367</c:v>
                </c:pt>
                <c:pt idx="2">
                  <c:v>1.7567858601790112</c:v>
                </c:pt>
                <c:pt idx="3">
                  <c:v>3.0294263759179438</c:v>
                </c:pt>
              </c:numCache>
            </c:numRef>
          </c:val>
        </c:ser>
        <c:ser>
          <c:idx val="1"/>
          <c:order val="1"/>
          <c:tx>
            <c:v>Total Debt/Revenue</c:v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Figure_8.1!$Q$9:$Q$12</c:f>
              <c:strCache>
                <c:ptCount val="4"/>
                <c:pt idx="0">
                  <c:v>Africa</c:v>
                </c:pt>
                <c:pt idx="1">
                  <c:v>Asia</c:v>
                </c:pt>
                <c:pt idx="2">
                  <c:v>Europe</c:v>
                </c:pt>
                <c:pt idx="3">
                  <c:v>Latin America</c:v>
                </c:pt>
              </c:strCache>
            </c:strRef>
          </c:cat>
          <c:val>
            <c:numRef>
              <c:f>Figure_8.1!$P$9:$P$12</c:f>
              <c:numCache>
                <c:formatCode>0.00</c:formatCode>
                <c:ptCount val="4"/>
                <c:pt idx="0">
                  <c:v>2.8856127243979444</c:v>
                </c:pt>
                <c:pt idx="1">
                  <c:v>4.829324149760434</c:v>
                </c:pt>
                <c:pt idx="2">
                  <c:v>3.7211384136159045</c:v>
                </c:pt>
                <c:pt idx="3">
                  <c:v>4.7201412964572125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0537528"/>
        <c:axId val="320539880"/>
      </c:barChart>
      <c:catAx>
        <c:axId val="320537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0539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0539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200"/>
                  <a:t>Ratio</a:t>
                </a:r>
              </a:p>
            </c:rich>
          </c:tx>
          <c:layout>
            <c:manualLayout>
              <c:xMode val="edge"/>
              <c:yMode val="edge"/>
              <c:x val="2.7681604710390401E-2"/>
              <c:y val="0.436490172980345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205375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9898829411899"/>
          <c:y val="7.1570876475086198E-2"/>
          <c:w val="0.196210075001752"/>
          <c:h val="0.11103478206956401"/>
        </c:manualLayout>
      </c:layout>
      <c:overlay val="1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4</xdr:row>
      <xdr:rowOff>50800</xdr:rowOff>
    </xdr:from>
    <xdr:to>
      <xdr:col>12</xdr:col>
      <xdr:colOff>546100</xdr:colOff>
      <xdr:row>36</xdr:row>
      <xdr:rowOff>12700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55"/>
  <sheetViews>
    <sheetView tabSelected="1" workbookViewId="0">
      <selection activeCell="A10" sqref="A10"/>
    </sheetView>
  </sheetViews>
  <sheetFormatPr defaultColWidth="8.86328125" defaultRowHeight="13.15" x14ac:dyDescent="0.4"/>
  <cols>
    <col min="1" max="16384" width="8.86328125" style="14"/>
  </cols>
  <sheetData>
    <row r="1" spans="1:59" ht="13.5" thickBot="1" x14ac:dyDescent="0.4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</row>
    <row r="2" spans="1:59" ht="15.75" thickTop="1" x14ac:dyDescent="0.45">
      <c r="A2" s="12"/>
      <c r="B2" s="15" t="s">
        <v>66</v>
      </c>
      <c r="C2" s="16"/>
      <c r="D2" s="16"/>
      <c r="E2" s="16"/>
      <c r="F2" s="16"/>
      <c r="G2" s="16"/>
      <c r="H2" s="17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</row>
    <row r="3" spans="1:59" ht="15.4" x14ac:dyDescent="0.45">
      <c r="A3" s="12"/>
      <c r="B3" s="18" t="s">
        <v>67</v>
      </c>
      <c r="C3" s="19"/>
      <c r="D3" s="19"/>
      <c r="E3" s="19"/>
      <c r="F3" s="19"/>
      <c r="G3" s="19"/>
      <c r="H3" s="20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</row>
    <row r="4" spans="1:59" ht="15.4" x14ac:dyDescent="0.45">
      <c r="A4" s="12"/>
      <c r="B4" s="21" t="s">
        <v>68</v>
      </c>
      <c r="C4" s="19"/>
      <c r="D4" s="19"/>
      <c r="E4" s="19"/>
      <c r="F4" s="19"/>
      <c r="G4" s="19"/>
      <c r="H4" s="20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</row>
    <row r="5" spans="1:59" ht="15.4" x14ac:dyDescent="0.45">
      <c r="A5" s="12"/>
      <c r="B5" s="18" t="s">
        <v>69</v>
      </c>
      <c r="C5" s="19"/>
      <c r="D5" s="19"/>
      <c r="E5" s="19"/>
      <c r="F5" s="19"/>
      <c r="G5" s="19"/>
      <c r="H5" s="20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</row>
    <row r="6" spans="1:59" ht="15.75" thickBot="1" x14ac:dyDescent="0.5">
      <c r="A6" s="12"/>
      <c r="B6" s="22"/>
      <c r="C6" s="23"/>
      <c r="D6" s="23"/>
      <c r="E6" s="23"/>
      <c r="F6" s="23"/>
      <c r="G6" s="23"/>
      <c r="H6" s="24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</row>
    <row r="7" spans="1:59" ht="13.5" thickTop="1" x14ac:dyDescent="0.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</row>
    <row r="8" spans="1:59" x14ac:dyDescent="0.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</row>
    <row r="9" spans="1:59" ht="15.4" x14ac:dyDescent="0.45">
      <c r="A9" s="12"/>
      <c r="B9" s="25" t="s">
        <v>70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26" t="s">
        <v>71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</row>
    <row r="10" spans="1:59" x14ac:dyDescent="0.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</row>
    <row r="11" spans="1:59" x14ac:dyDescent="0.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</row>
    <row r="12" spans="1:59" x14ac:dyDescent="0.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</row>
    <row r="13" spans="1:59" x14ac:dyDescent="0.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</row>
    <row r="14" spans="1:59" x14ac:dyDescent="0.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</row>
    <row r="15" spans="1:59" x14ac:dyDescent="0.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</row>
    <row r="16" spans="1:59" x14ac:dyDescent="0.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</row>
    <row r="17" spans="1:59" x14ac:dyDescent="0.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</row>
    <row r="18" spans="1:59" x14ac:dyDescent="0.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</row>
    <row r="19" spans="1:59" x14ac:dyDescent="0.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</row>
    <row r="20" spans="1:59" x14ac:dyDescent="0.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</row>
    <row r="21" spans="1:59" x14ac:dyDescent="0.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</row>
    <row r="22" spans="1:59" x14ac:dyDescent="0.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</row>
    <row r="23" spans="1:59" x14ac:dyDescent="0.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</row>
    <row r="24" spans="1:59" x14ac:dyDescent="0.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</row>
    <row r="25" spans="1:59" x14ac:dyDescent="0.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</row>
    <row r="26" spans="1:59" x14ac:dyDescent="0.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</row>
    <row r="27" spans="1:59" x14ac:dyDescent="0.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</row>
    <row r="28" spans="1:59" x14ac:dyDescent="0.4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</row>
    <row r="29" spans="1:59" x14ac:dyDescent="0.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</row>
    <row r="30" spans="1:59" x14ac:dyDescent="0.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</row>
    <row r="31" spans="1:59" x14ac:dyDescent="0.4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</row>
    <row r="32" spans="1:59" x14ac:dyDescent="0.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</row>
    <row r="33" spans="1:59" x14ac:dyDescent="0.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</row>
    <row r="34" spans="1:59" x14ac:dyDescent="0.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</row>
    <row r="35" spans="1:59" x14ac:dyDescent="0.4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</row>
    <row r="36" spans="1:59" x14ac:dyDescent="0.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</row>
    <row r="37" spans="1:59" x14ac:dyDescent="0.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</row>
    <row r="38" spans="1:59" x14ac:dyDescent="0.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</row>
    <row r="39" spans="1:59" x14ac:dyDescent="0.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</row>
    <row r="40" spans="1:59" x14ac:dyDescent="0.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</row>
    <row r="41" spans="1:59" x14ac:dyDescent="0.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</row>
    <row r="42" spans="1:59" x14ac:dyDescent="0.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</row>
    <row r="43" spans="1:59" x14ac:dyDescent="0.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</row>
    <row r="44" spans="1:59" x14ac:dyDescent="0.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</row>
    <row r="45" spans="1:59" x14ac:dyDescent="0.4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</row>
    <row r="46" spans="1:59" x14ac:dyDescent="0.4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</row>
    <row r="47" spans="1:59" x14ac:dyDescent="0.4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</row>
    <row r="48" spans="1:59" x14ac:dyDescent="0.4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</row>
    <row r="49" spans="1:59" x14ac:dyDescent="0.4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</row>
    <row r="50" spans="1:59" x14ac:dyDescent="0.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</row>
    <row r="51" spans="1:59" x14ac:dyDescent="0.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</row>
    <row r="52" spans="1:59" x14ac:dyDescent="0.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</row>
    <row r="53" spans="1:59" x14ac:dyDescent="0.4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</row>
    <row r="54" spans="1:59" x14ac:dyDescent="0.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</row>
    <row r="55" spans="1:59" x14ac:dyDescent="0.4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</row>
    <row r="56" spans="1:59" x14ac:dyDescent="0.4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</row>
    <row r="57" spans="1:59" x14ac:dyDescent="0.4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</row>
    <row r="58" spans="1:59" x14ac:dyDescent="0.4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</row>
    <row r="59" spans="1:59" x14ac:dyDescent="0.4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</row>
    <row r="60" spans="1:59" x14ac:dyDescent="0.4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</row>
    <row r="61" spans="1:59" x14ac:dyDescent="0.4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</row>
    <row r="62" spans="1:59" x14ac:dyDescent="0.4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</row>
    <row r="63" spans="1:59" x14ac:dyDescent="0.4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</row>
    <row r="64" spans="1:59" x14ac:dyDescent="0.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</row>
    <row r="65" spans="1:59" x14ac:dyDescent="0.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</row>
    <row r="66" spans="1:59" x14ac:dyDescent="0.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</row>
    <row r="67" spans="1:59" x14ac:dyDescent="0.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</row>
    <row r="68" spans="1:59" x14ac:dyDescent="0.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</row>
    <row r="69" spans="1:59" x14ac:dyDescent="0.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</row>
    <row r="70" spans="1:59" x14ac:dyDescent="0.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</row>
    <row r="71" spans="1:59" x14ac:dyDescent="0.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</row>
    <row r="72" spans="1:59" x14ac:dyDescent="0.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</row>
    <row r="73" spans="1:59" x14ac:dyDescent="0.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</row>
    <row r="74" spans="1:59" x14ac:dyDescent="0.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</row>
    <row r="75" spans="1:59" x14ac:dyDescent="0.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</row>
    <row r="76" spans="1:59" x14ac:dyDescent="0.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</row>
    <row r="77" spans="1:59" x14ac:dyDescent="0.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</row>
    <row r="78" spans="1:59" x14ac:dyDescent="0.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</row>
    <row r="79" spans="1:59" x14ac:dyDescent="0.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</row>
    <row r="80" spans="1:59" x14ac:dyDescent="0.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</row>
    <row r="81" spans="1:59" x14ac:dyDescent="0.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</row>
    <row r="82" spans="1:59" x14ac:dyDescent="0.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</row>
    <row r="83" spans="1:59" x14ac:dyDescent="0.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</row>
    <row r="84" spans="1:59" x14ac:dyDescent="0.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</row>
    <row r="85" spans="1:59" x14ac:dyDescent="0.4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</row>
    <row r="86" spans="1:59" x14ac:dyDescent="0.4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</row>
    <row r="87" spans="1:59" x14ac:dyDescent="0.4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</row>
    <row r="88" spans="1:59" x14ac:dyDescent="0.4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</row>
    <row r="89" spans="1:59" x14ac:dyDescent="0.4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</row>
    <row r="90" spans="1:59" x14ac:dyDescent="0.4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</row>
    <row r="91" spans="1:59" x14ac:dyDescent="0.4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</row>
    <row r="92" spans="1:59" x14ac:dyDescent="0.4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</row>
    <row r="93" spans="1:59" x14ac:dyDescent="0.4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</row>
    <row r="94" spans="1:59" x14ac:dyDescent="0.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</row>
    <row r="95" spans="1:59" x14ac:dyDescent="0.4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</row>
    <row r="96" spans="1:59" x14ac:dyDescent="0.4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</row>
    <row r="97" spans="1:59" x14ac:dyDescent="0.4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</row>
    <row r="98" spans="1:59" x14ac:dyDescent="0.4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</row>
    <row r="99" spans="1:59" x14ac:dyDescent="0.4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</row>
    <row r="100" spans="1:59" x14ac:dyDescent="0.4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</row>
    <row r="101" spans="1:59" x14ac:dyDescent="0.4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</row>
    <row r="102" spans="1:59" x14ac:dyDescent="0.4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</row>
    <row r="103" spans="1:59" x14ac:dyDescent="0.4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</row>
    <row r="104" spans="1:59" x14ac:dyDescent="0.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</row>
    <row r="105" spans="1:59" x14ac:dyDescent="0.4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</row>
    <row r="106" spans="1:59" x14ac:dyDescent="0.4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</row>
    <row r="107" spans="1:59" x14ac:dyDescent="0.4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</row>
    <row r="108" spans="1:59" x14ac:dyDescent="0.4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</row>
    <row r="109" spans="1:59" x14ac:dyDescent="0.4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</row>
    <row r="110" spans="1:59" x14ac:dyDescent="0.4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</row>
    <row r="111" spans="1:59" x14ac:dyDescent="0.4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</row>
    <row r="112" spans="1:59" x14ac:dyDescent="0.4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</row>
    <row r="113" spans="1:59" x14ac:dyDescent="0.4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</row>
    <row r="114" spans="1:59" x14ac:dyDescent="0.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</row>
    <row r="115" spans="1:59" x14ac:dyDescent="0.4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</row>
    <row r="116" spans="1:59" x14ac:dyDescent="0.4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</row>
    <row r="117" spans="1:59" x14ac:dyDescent="0.4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</row>
    <row r="118" spans="1:59" x14ac:dyDescent="0.4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</row>
    <row r="119" spans="1:59" x14ac:dyDescent="0.4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</row>
    <row r="120" spans="1:59" x14ac:dyDescent="0.4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</row>
    <row r="121" spans="1:59" x14ac:dyDescent="0.4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</row>
    <row r="122" spans="1:59" x14ac:dyDescent="0.4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</row>
    <row r="123" spans="1:59" x14ac:dyDescent="0.4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</row>
    <row r="124" spans="1:59" x14ac:dyDescent="0.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</row>
    <row r="125" spans="1:59" x14ac:dyDescent="0.4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</row>
    <row r="126" spans="1:59" x14ac:dyDescent="0.4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</row>
    <row r="127" spans="1:59" x14ac:dyDescent="0.4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</row>
    <row r="128" spans="1:59" x14ac:dyDescent="0.4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</row>
    <row r="129" spans="1:59" x14ac:dyDescent="0.4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</row>
    <row r="130" spans="1:59" x14ac:dyDescent="0.4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</row>
    <row r="131" spans="1:59" x14ac:dyDescent="0.4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</row>
    <row r="132" spans="1:59" x14ac:dyDescent="0.4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</row>
    <row r="133" spans="1:59" x14ac:dyDescent="0.4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</row>
    <row r="134" spans="1:59" x14ac:dyDescent="0.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</row>
    <row r="135" spans="1:59" x14ac:dyDescent="0.4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</row>
    <row r="136" spans="1:59" x14ac:dyDescent="0.4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</row>
    <row r="137" spans="1:59" x14ac:dyDescent="0.4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</row>
    <row r="138" spans="1:59" x14ac:dyDescent="0.4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</row>
    <row r="139" spans="1:59" x14ac:dyDescent="0.4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</row>
    <row r="140" spans="1:59" x14ac:dyDescent="0.4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</row>
    <row r="141" spans="1:59" x14ac:dyDescent="0.4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</row>
    <row r="142" spans="1:59" x14ac:dyDescent="0.4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</row>
    <row r="143" spans="1:59" x14ac:dyDescent="0.4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</row>
    <row r="144" spans="1:59" x14ac:dyDescent="0.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</row>
    <row r="145" spans="1:59" x14ac:dyDescent="0.4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</row>
    <row r="146" spans="1:59" x14ac:dyDescent="0.4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</row>
    <row r="147" spans="1:59" x14ac:dyDescent="0.4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</row>
    <row r="148" spans="1:59" x14ac:dyDescent="0.4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</row>
    <row r="149" spans="1:59" x14ac:dyDescent="0.4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</row>
    <row r="150" spans="1:59" x14ac:dyDescent="0.4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</row>
    <row r="151" spans="1:59" x14ac:dyDescent="0.4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</row>
    <row r="152" spans="1:59" x14ac:dyDescent="0.4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</row>
    <row r="153" spans="1:59" x14ac:dyDescent="0.4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</row>
    <row r="154" spans="1:59" x14ac:dyDescent="0.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</row>
    <row r="155" spans="1:59" x14ac:dyDescent="0.4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</row>
    <row r="156" spans="1:59" x14ac:dyDescent="0.4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</row>
    <row r="157" spans="1:59" x14ac:dyDescent="0.4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</row>
    <row r="158" spans="1:59" x14ac:dyDescent="0.4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</row>
    <row r="159" spans="1:59" x14ac:dyDescent="0.4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</row>
    <row r="160" spans="1:59" x14ac:dyDescent="0.4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</row>
    <row r="161" spans="1:59" x14ac:dyDescent="0.4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</row>
    <row r="162" spans="1:59" x14ac:dyDescent="0.4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</row>
    <row r="163" spans="1:59" x14ac:dyDescent="0.4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</row>
    <row r="164" spans="1:59" x14ac:dyDescent="0.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</row>
    <row r="165" spans="1:59" x14ac:dyDescent="0.4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</row>
    <row r="166" spans="1:59" x14ac:dyDescent="0.4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</row>
    <row r="167" spans="1:59" x14ac:dyDescent="0.4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</row>
    <row r="168" spans="1:59" x14ac:dyDescent="0.4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</row>
    <row r="169" spans="1:59" x14ac:dyDescent="0.4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</row>
    <row r="170" spans="1:59" x14ac:dyDescent="0.4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</row>
    <row r="171" spans="1:59" x14ac:dyDescent="0.4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</row>
    <row r="172" spans="1:59" x14ac:dyDescent="0.4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</row>
    <row r="173" spans="1:59" x14ac:dyDescent="0.4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</row>
    <row r="174" spans="1:59" x14ac:dyDescent="0.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</row>
    <row r="175" spans="1:59" x14ac:dyDescent="0.4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</row>
    <row r="176" spans="1:59" x14ac:dyDescent="0.4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</row>
    <row r="177" spans="1:59" x14ac:dyDescent="0.4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</row>
    <row r="178" spans="1:59" x14ac:dyDescent="0.4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</row>
    <row r="179" spans="1:59" x14ac:dyDescent="0.4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</row>
    <row r="180" spans="1:59" x14ac:dyDescent="0.4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</row>
    <row r="181" spans="1:59" x14ac:dyDescent="0.4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</row>
    <row r="182" spans="1:59" x14ac:dyDescent="0.4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</row>
    <row r="183" spans="1:59" x14ac:dyDescent="0.4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</row>
    <row r="184" spans="1:59" x14ac:dyDescent="0.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</row>
    <row r="185" spans="1:59" x14ac:dyDescent="0.4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</row>
    <row r="186" spans="1:59" x14ac:dyDescent="0.4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</row>
    <row r="187" spans="1:59" x14ac:dyDescent="0.4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</row>
    <row r="188" spans="1:59" x14ac:dyDescent="0.4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</row>
    <row r="189" spans="1:59" x14ac:dyDescent="0.4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</row>
    <row r="190" spans="1:59" x14ac:dyDescent="0.4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</row>
    <row r="191" spans="1:59" x14ac:dyDescent="0.4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</row>
    <row r="192" spans="1:59" x14ac:dyDescent="0.4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</row>
    <row r="193" spans="1:59" x14ac:dyDescent="0.4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</row>
    <row r="194" spans="1:59" x14ac:dyDescent="0.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</row>
    <row r="195" spans="1:59" x14ac:dyDescent="0.4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</row>
    <row r="196" spans="1:59" x14ac:dyDescent="0.4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</row>
    <row r="197" spans="1:59" x14ac:dyDescent="0.4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</row>
    <row r="198" spans="1:59" x14ac:dyDescent="0.4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</row>
    <row r="199" spans="1:59" x14ac:dyDescent="0.4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</row>
    <row r="200" spans="1:59" x14ac:dyDescent="0.4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</row>
    <row r="201" spans="1:59" x14ac:dyDescent="0.4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</row>
    <row r="202" spans="1:59" x14ac:dyDescent="0.4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</row>
    <row r="203" spans="1:59" x14ac:dyDescent="0.4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</row>
    <row r="204" spans="1:59" x14ac:dyDescent="0.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</row>
    <row r="205" spans="1:59" x14ac:dyDescent="0.4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</row>
    <row r="206" spans="1:59" x14ac:dyDescent="0.4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</row>
    <row r="207" spans="1:59" x14ac:dyDescent="0.4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</row>
    <row r="208" spans="1:59" x14ac:dyDescent="0.4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</row>
    <row r="209" spans="1:59" x14ac:dyDescent="0.4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</row>
    <row r="210" spans="1:59" x14ac:dyDescent="0.4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</row>
    <row r="211" spans="1:59" x14ac:dyDescent="0.4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</row>
    <row r="212" spans="1:59" x14ac:dyDescent="0.4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</row>
    <row r="213" spans="1:59" x14ac:dyDescent="0.4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</row>
    <row r="214" spans="1:59" x14ac:dyDescent="0.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</row>
    <row r="215" spans="1:59" x14ac:dyDescent="0.4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</row>
    <row r="216" spans="1:59" x14ac:dyDescent="0.4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</row>
    <row r="217" spans="1:59" x14ac:dyDescent="0.4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</row>
    <row r="218" spans="1:59" x14ac:dyDescent="0.4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</row>
    <row r="219" spans="1:59" x14ac:dyDescent="0.4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</row>
    <row r="220" spans="1:59" x14ac:dyDescent="0.4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</row>
    <row r="221" spans="1:59" x14ac:dyDescent="0.4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</row>
    <row r="222" spans="1:59" x14ac:dyDescent="0.4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</row>
    <row r="223" spans="1:59" x14ac:dyDescent="0.4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</row>
    <row r="224" spans="1:59" x14ac:dyDescent="0.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</row>
    <row r="225" spans="1:59" x14ac:dyDescent="0.4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</row>
    <row r="226" spans="1:59" x14ac:dyDescent="0.4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</row>
    <row r="227" spans="1:59" x14ac:dyDescent="0.4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</row>
    <row r="228" spans="1:59" x14ac:dyDescent="0.4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</row>
    <row r="229" spans="1:59" x14ac:dyDescent="0.4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</row>
    <row r="230" spans="1:59" x14ac:dyDescent="0.4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</row>
    <row r="231" spans="1:59" x14ac:dyDescent="0.4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</row>
    <row r="232" spans="1:59" x14ac:dyDescent="0.4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</row>
    <row r="233" spans="1:59" x14ac:dyDescent="0.4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</row>
    <row r="234" spans="1:59" x14ac:dyDescent="0.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</row>
    <row r="235" spans="1:59" x14ac:dyDescent="0.4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</row>
    <row r="236" spans="1:59" x14ac:dyDescent="0.4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</row>
    <row r="237" spans="1:59" x14ac:dyDescent="0.4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</row>
    <row r="238" spans="1:59" x14ac:dyDescent="0.4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</row>
    <row r="239" spans="1:59" x14ac:dyDescent="0.4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</row>
    <row r="240" spans="1:59" x14ac:dyDescent="0.4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</row>
    <row r="241" spans="1:59" x14ac:dyDescent="0.4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</row>
    <row r="242" spans="1:59" x14ac:dyDescent="0.4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</row>
    <row r="243" spans="1:59" x14ac:dyDescent="0.4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</row>
    <row r="244" spans="1:59" x14ac:dyDescent="0.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</row>
    <row r="245" spans="1:59" x14ac:dyDescent="0.4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</row>
    <row r="246" spans="1:59" x14ac:dyDescent="0.4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</row>
    <row r="247" spans="1:59" x14ac:dyDescent="0.4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</row>
    <row r="248" spans="1:59" x14ac:dyDescent="0.4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</row>
    <row r="249" spans="1:59" x14ac:dyDescent="0.4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</row>
    <row r="250" spans="1:59" x14ac:dyDescent="0.4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</row>
    <row r="251" spans="1:59" x14ac:dyDescent="0.4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</row>
    <row r="252" spans="1:59" x14ac:dyDescent="0.4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</row>
    <row r="253" spans="1:59" x14ac:dyDescent="0.4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</row>
    <row r="254" spans="1:59" x14ac:dyDescent="0.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</row>
    <row r="255" spans="1:59" x14ac:dyDescent="0.4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</row>
    <row r="256" spans="1:59" x14ac:dyDescent="0.4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</row>
    <row r="257" spans="1:59" x14ac:dyDescent="0.4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</row>
    <row r="258" spans="1:59" x14ac:dyDescent="0.4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</row>
    <row r="259" spans="1:59" x14ac:dyDescent="0.4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</row>
    <row r="260" spans="1:59" x14ac:dyDescent="0.4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</row>
    <row r="261" spans="1:59" x14ac:dyDescent="0.4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</row>
    <row r="262" spans="1:59" x14ac:dyDescent="0.4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</row>
    <row r="263" spans="1:59" x14ac:dyDescent="0.4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</row>
    <row r="264" spans="1:59" x14ac:dyDescent="0.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</row>
    <row r="265" spans="1:59" x14ac:dyDescent="0.4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</row>
    <row r="266" spans="1:59" x14ac:dyDescent="0.4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</row>
    <row r="267" spans="1:59" x14ac:dyDescent="0.4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</row>
    <row r="268" spans="1:59" x14ac:dyDescent="0.4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</row>
    <row r="269" spans="1:59" x14ac:dyDescent="0.4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</row>
    <row r="270" spans="1:59" x14ac:dyDescent="0.4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</row>
    <row r="271" spans="1:59" x14ac:dyDescent="0.4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</row>
    <row r="272" spans="1:59" x14ac:dyDescent="0.4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</row>
    <row r="273" spans="1:59" x14ac:dyDescent="0.4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</row>
    <row r="274" spans="1:59" x14ac:dyDescent="0.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</row>
    <row r="275" spans="1:59" x14ac:dyDescent="0.4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</row>
    <row r="276" spans="1:59" x14ac:dyDescent="0.4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</row>
    <row r="277" spans="1:59" x14ac:dyDescent="0.4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</row>
    <row r="278" spans="1:59" x14ac:dyDescent="0.4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</row>
    <row r="279" spans="1:59" x14ac:dyDescent="0.4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</row>
    <row r="280" spans="1:59" x14ac:dyDescent="0.4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</row>
    <row r="281" spans="1:59" x14ac:dyDescent="0.4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</row>
    <row r="282" spans="1:59" x14ac:dyDescent="0.4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</row>
    <row r="283" spans="1:59" x14ac:dyDescent="0.4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</row>
    <row r="284" spans="1:59" x14ac:dyDescent="0.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</row>
    <row r="285" spans="1:59" x14ac:dyDescent="0.4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</row>
    <row r="286" spans="1:59" x14ac:dyDescent="0.4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</row>
    <row r="287" spans="1:59" x14ac:dyDescent="0.4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</row>
    <row r="288" spans="1:59" x14ac:dyDescent="0.4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</row>
    <row r="289" spans="1:59" x14ac:dyDescent="0.4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</row>
    <row r="290" spans="1:59" x14ac:dyDescent="0.4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</row>
    <row r="291" spans="1:59" x14ac:dyDescent="0.4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</row>
    <row r="292" spans="1:59" x14ac:dyDescent="0.4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</row>
    <row r="293" spans="1:59" x14ac:dyDescent="0.4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</row>
    <row r="294" spans="1:59" x14ac:dyDescent="0.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</row>
    <row r="295" spans="1:59" x14ac:dyDescent="0.4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</row>
    <row r="296" spans="1:59" x14ac:dyDescent="0.4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</row>
    <row r="297" spans="1:59" x14ac:dyDescent="0.4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</row>
    <row r="298" spans="1:59" x14ac:dyDescent="0.4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</row>
    <row r="299" spans="1:59" x14ac:dyDescent="0.4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</row>
    <row r="300" spans="1:59" x14ac:dyDescent="0.4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</row>
    <row r="301" spans="1:59" x14ac:dyDescent="0.4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</row>
    <row r="302" spans="1:59" x14ac:dyDescent="0.4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</row>
    <row r="303" spans="1:59" x14ac:dyDescent="0.4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</row>
    <row r="304" spans="1:59" x14ac:dyDescent="0.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</row>
    <row r="305" spans="1:59" x14ac:dyDescent="0.4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</row>
    <row r="306" spans="1:59" x14ac:dyDescent="0.4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</row>
    <row r="307" spans="1:59" x14ac:dyDescent="0.4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</row>
    <row r="308" spans="1:59" x14ac:dyDescent="0.4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</row>
    <row r="309" spans="1:59" x14ac:dyDescent="0.4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</row>
    <row r="310" spans="1:59" x14ac:dyDescent="0.4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</row>
    <row r="311" spans="1:59" x14ac:dyDescent="0.4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</row>
    <row r="312" spans="1:59" x14ac:dyDescent="0.4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</row>
    <row r="313" spans="1:59" x14ac:dyDescent="0.4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</row>
    <row r="314" spans="1:59" x14ac:dyDescent="0.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</row>
    <row r="315" spans="1:59" x14ac:dyDescent="0.4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</row>
    <row r="316" spans="1:59" x14ac:dyDescent="0.4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</row>
    <row r="317" spans="1:59" x14ac:dyDescent="0.4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</row>
    <row r="318" spans="1:59" x14ac:dyDescent="0.4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</row>
    <row r="319" spans="1:59" x14ac:dyDescent="0.4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</row>
    <row r="320" spans="1:59" x14ac:dyDescent="0.4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</row>
    <row r="321" spans="1:59" x14ac:dyDescent="0.4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</row>
    <row r="322" spans="1:59" x14ac:dyDescent="0.4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</row>
    <row r="323" spans="1:59" x14ac:dyDescent="0.4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</row>
    <row r="324" spans="1:59" x14ac:dyDescent="0.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</row>
    <row r="325" spans="1:59" x14ac:dyDescent="0.4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</row>
    <row r="326" spans="1:59" x14ac:dyDescent="0.4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</row>
    <row r="327" spans="1:59" x14ac:dyDescent="0.4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</row>
    <row r="328" spans="1:59" x14ac:dyDescent="0.4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</row>
    <row r="329" spans="1:59" x14ac:dyDescent="0.4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</row>
    <row r="330" spans="1:59" x14ac:dyDescent="0.4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</row>
    <row r="331" spans="1:59" x14ac:dyDescent="0.4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</row>
    <row r="332" spans="1:59" x14ac:dyDescent="0.4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</row>
    <row r="333" spans="1:59" x14ac:dyDescent="0.4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</row>
    <row r="334" spans="1:59" x14ac:dyDescent="0.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</row>
    <row r="335" spans="1:59" x14ac:dyDescent="0.4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</row>
    <row r="336" spans="1:59" x14ac:dyDescent="0.4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</row>
    <row r="337" spans="1:59" x14ac:dyDescent="0.4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</row>
    <row r="338" spans="1:59" x14ac:dyDescent="0.4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</row>
    <row r="339" spans="1:59" x14ac:dyDescent="0.4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</row>
    <row r="340" spans="1:59" x14ac:dyDescent="0.4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</row>
    <row r="341" spans="1:59" x14ac:dyDescent="0.4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</row>
    <row r="342" spans="1:59" x14ac:dyDescent="0.4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</row>
    <row r="343" spans="1:59" x14ac:dyDescent="0.4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</row>
    <row r="344" spans="1:59" x14ac:dyDescent="0.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</row>
    <row r="345" spans="1:59" x14ac:dyDescent="0.4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</row>
    <row r="346" spans="1:59" x14ac:dyDescent="0.4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</row>
    <row r="347" spans="1:59" x14ac:dyDescent="0.4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</row>
    <row r="348" spans="1:59" x14ac:dyDescent="0.4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</row>
    <row r="349" spans="1:59" x14ac:dyDescent="0.4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</row>
    <row r="350" spans="1:59" x14ac:dyDescent="0.4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</row>
    <row r="351" spans="1:59" x14ac:dyDescent="0.4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</row>
    <row r="352" spans="1:59" x14ac:dyDescent="0.4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</row>
    <row r="353" spans="1:59" x14ac:dyDescent="0.4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</row>
    <row r="354" spans="1:59" x14ac:dyDescent="0.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</row>
    <row r="355" spans="1:59" x14ac:dyDescent="0.4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</row>
    <row r="356" spans="1:59" x14ac:dyDescent="0.4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</row>
    <row r="357" spans="1:59" x14ac:dyDescent="0.4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</row>
    <row r="358" spans="1:59" x14ac:dyDescent="0.4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</row>
    <row r="359" spans="1:59" x14ac:dyDescent="0.4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</row>
    <row r="360" spans="1:59" x14ac:dyDescent="0.4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</row>
    <row r="361" spans="1:59" x14ac:dyDescent="0.4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</row>
    <row r="362" spans="1:59" x14ac:dyDescent="0.4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</row>
    <row r="363" spans="1:59" x14ac:dyDescent="0.4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</row>
    <row r="364" spans="1:59" x14ac:dyDescent="0.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</row>
    <row r="365" spans="1:59" x14ac:dyDescent="0.4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</row>
    <row r="366" spans="1:59" x14ac:dyDescent="0.4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</row>
    <row r="367" spans="1:59" x14ac:dyDescent="0.4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</row>
    <row r="368" spans="1:59" x14ac:dyDescent="0.4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</row>
    <row r="369" spans="1:59" x14ac:dyDescent="0.4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</row>
    <row r="370" spans="1:59" x14ac:dyDescent="0.4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</row>
    <row r="371" spans="1:59" x14ac:dyDescent="0.4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</row>
    <row r="372" spans="1:59" x14ac:dyDescent="0.4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</row>
    <row r="373" spans="1:59" x14ac:dyDescent="0.4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</row>
    <row r="374" spans="1:59" x14ac:dyDescent="0.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</row>
    <row r="375" spans="1:59" x14ac:dyDescent="0.4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</row>
    <row r="376" spans="1:59" x14ac:dyDescent="0.4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</row>
    <row r="377" spans="1:59" x14ac:dyDescent="0.4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</row>
    <row r="378" spans="1:59" x14ac:dyDescent="0.4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</row>
    <row r="379" spans="1:59" x14ac:dyDescent="0.4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</row>
    <row r="380" spans="1:59" x14ac:dyDescent="0.4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</row>
    <row r="381" spans="1:59" x14ac:dyDescent="0.4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</row>
    <row r="382" spans="1:59" x14ac:dyDescent="0.4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</row>
    <row r="383" spans="1:59" x14ac:dyDescent="0.4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</row>
    <row r="384" spans="1:59" x14ac:dyDescent="0.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</row>
    <row r="385" spans="1:59" x14ac:dyDescent="0.4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</row>
    <row r="386" spans="1:59" x14ac:dyDescent="0.4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</row>
    <row r="387" spans="1:59" x14ac:dyDescent="0.4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</row>
    <row r="388" spans="1:59" x14ac:dyDescent="0.4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</row>
    <row r="389" spans="1:59" x14ac:dyDescent="0.4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</row>
    <row r="390" spans="1:59" x14ac:dyDescent="0.4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</row>
    <row r="391" spans="1:59" x14ac:dyDescent="0.4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</row>
    <row r="392" spans="1:59" x14ac:dyDescent="0.4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</row>
    <row r="393" spans="1:59" x14ac:dyDescent="0.4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</row>
    <row r="394" spans="1:59" x14ac:dyDescent="0.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</row>
    <row r="395" spans="1:59" x14ac:dyDescent="0.4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</row>
    <row r="396" spans="1:59" x14ac:dyDescent="0.4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</row>
    <row r="397" spans="1:59" x14ac:dyDescent="0.4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</row>
    <row r="398" spans="1:59" x14ac:dyDescent="0.4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</row>
    <row r="399" spans="1:59" x14ac:dyDescent="0.4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</row>
    <row r="400" spans="1:59" x14ac:dyDescent="0.4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</row>
    <row r="401" spans="1:59" x14ac:dyDescent="0.4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</row>
    <row r="402" spans="1:59" x14ac:dyDescent="0.4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</row>
    <row r="403" spans="1:59" x14ac:dyDescent="0.4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</row>
    <row r="404" spans="1:59" x14ac:dyDescent="0.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</row>
    <row r="405" spans="1:59" x14ac:dyDescent="0.4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</row>
    <row r="406" spans="1:59" x14ac:dyDescent="0.4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</row>
    <row r="407" spans="1:59" x14ac:dyDescent="0.4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</row>
    <row r="408" spans="1:59" x14ac:dyDescent="0.4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</row>
    <row r="409" spans="1:59" x14ac:dyDescent="0.4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</row>
    <row r="410" spans="1:59" x14ac:dyDescent="0.4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</row>
    <row r="411" spans="1:59" x14ac:dyDescent="0.4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</row>
    <row r="412" spans="1:59" x14ac:dyDescent="0.4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</row>
    <row r="413" spans="1:59" x14ac:dyDescent="0.4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</row>
    <row r="414" spans="1:59" x14ac:dyDescent="0.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</row>
    <row r="415" spans="1:59" x14ac:dyDescent="0.4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</row>
    <row r="416" spans="1:59" x14ac:dyDescent="0.4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</row>
    <row r="417" spans="1:59" x14ac:dyDescent="0.4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</row>
    <row r="418" spans="1:59" x14ac:dyDescent="0.4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</row>
    <row r="419" spans="1:59" x14ac:dyDescent="0.4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</row>
    <row r="420" spans="1:59" x14ac:dyDescent="0.4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</row>
    <row r="421" spans="1:59" x14ac:dyDescent="0.4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</row>
    <row r="422" spans="1:59" x14ac:dyDescent="0.4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</row>
    <row r="423" spans="1:59" x14ac:dyDescent="0.4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</row>
    <row r="424" spans="1:59" x14ac:dyDescent="0.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</row>
    <row r="425" spans="1:59" x14ac:dyDescent="0.4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</row>
    <row r="426" spans="1:59" x14ac:dyDescent="0.4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</row>
    <row r="427" spans="1:59" x14ac:dyDescent="0.4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</row>
    <row r="428" spans="1:59" x14ac:dyDescent="0.4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</row>
    <row r="429" spans="1:59" x14ac:dyDescent="0.4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</row>
    <row r="430" spans="1:59" x14ac:dyDescent="0.4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</row>
    <row r="431" spans="1:59" x14ac:dyDescent="0.4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</row>
    <row r="432" spans="1:59" x14ac:dyDescent="0.4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</row>
    <row r="433" spans="1:59" x14ac:dyDescent="0.4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</row>
    <row r="434" spans="1:59" x14ac:dyDescent="0.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</row>
    <row r="435" spans="1:59" x14ac:dyDescent="0.4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</row>
    <row r="436" spans="1:59" x14ac:dyDescent="0.4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</row>
    <row r="437" spans="1:59" x14ac:dyDescent="0.4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</row>
    <row r="438" spans="1:59" x14ac:dyDescent="0.4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</row>
    <row r="439" spans="1:59" x14ac:dyDescent="0.4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</row>
    <row r="440" spans="1:59" x14ac:dyDescent="0.4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</row>
    <row r="441" spans="1:59" x14ac:dyDescent="0.4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</row>
    <row r="442" spans="1:59" x14ac:dyDescent="0.4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</row>
    <row r="443" spans="1:59" x14ac:dyDescent="0.4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</row>
    <row r="444" spans="1:59" x14ac:dyDescent="0.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</row>
    <row r="445" spans="1:59" x14ac:dyDescent="0.4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</row>
    <row r="446" spans="1:59" x14ac:dyDescent="0.4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</row>
    <row r="447" spans="1:59" x14ac:dyDescent="0.4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</row>
    <row r="448" spans="1:59" x14ac:dyDescent="0.4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</row>
    <row r="449" spans="1:59" x14ac:dyDescent="0.4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</row>
    <row r="450" spans="1:59" x14ac:dyDescent="0.4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</row>
    <row r="451" spans="1:59" x14ac:dyDescent="0.4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</row>
    <row r="452" spans="1:59" x14ac:dyDescent="0.4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</row>
    <row r="453" spans="1:59" x14ac:dyDescent="0.4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</row>
    <row r="454" spans="1:59" x14ac:dyDescent="0.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</row>
    <row r="455" spans="1:59" x14ac:dyDescent="0.4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1:R1219"/>
  <sheetViews>
    <sheetView workbookViewId="0">
      <selection activeCell="B38" sqref="B38"/>
    </sheetView>
  </sheetViews>
  <sheetFormatPr defaultColWidth="8.86328125" defaultRowHeight="12.75" x14ac:dyDescent="0.35"/>
  <sheetData>
    <row r="1" spans="2:18" s="1" customFormat="1" x14ac:dyDescent="0.35"/>
    <row r="2" spans="2:18" s="1" customFormat="1" x14ac:dyDescent="0.35"/>
    <row r="3" spans="2:18" s="1" customFormat="1" ht="15.4" x14ac:dyDescent="0.35">
      <c r="B3" s="25" t="s">
        <v>70</v>
      </c>
    </row>
    <row r="4" spans="2:18" s="1" customFormat="1" ht="13.15" x14ac:dyDescent="0.4">
      <c r="O4" s="3"/>
      <c r="P4" s="3"/>
      <c r="Q4" s="3"/>
      <c r="R4" s="3"/>
    </row>
    <row r="5" spans="2:18" s="1" customFormat="1" ht="13.15" x14ac:dyDescent="0.4">
      <c r="O5" s="170"/>
      <c r="P5" s="170"/>
      <c r="Q5" s="170"/>
      <c r="R5" s="4"/>
    </row>
    <row r="6" spans="2:18" s="1" customFormat="1" ht="13.15" x14ac:dyDescent="0.4">
      <c r="O6" s="3" t="s">
        <v>0</v>
      </c>
      <c r="P6" s="3" t="s">
        <v>1</v>
      </c>
      <c r="Q6" s="3"/>
      <c r="R6" s="3"/>
    </row>
    <row r="7" spans="2:18" s="1" customFormat="1" ht="13.15" x14ac:dyDescent="0.4">
      <c r="O7" s="3" t="s">
        <v>2</v>
      </c>
      <c r="P7" s="3" t="s">
        <v>2</v>
      </c>
      <c r="Q7" s="3" t="s">
        <v>3</v>
      </c>
      <c r="R7" s="3"/>
    </row>
    <row r="8" spans="2:18" s="1" customFormat="1" ht="13.15" x14ac:dyDescent="0.4">
      <c r="O8" s="3" t="s">
        <v>4</v>
      </c>
      <c r="P8" s="3" t="s">
        <v>4</v>
      </c>
      <c r="Q8" s="162"/>
      <c r="R8" s="3"/>
    </row>
    <row r="9" spans="2:18" s="1" customFormat="1" ht="13.15" x14ac:dyDescent="0.4">
      <c r="O9" s="163">
        <f>AVERAGE(Data_Figure_8.1!E6:E15)</f>
        <v>1.1274558971002331</v>
      </c>
      <c r="P9" s="163">
        <f>AVERAGE(Data_Figure_8.1!F6:F15)</f>
        <v>2.8856127243979444</v>
      </c>
      <c r="Q9" s="5" t="s">
        <v>5</v>
      </c>
      <c r="R9" s="3"/>
    </row>
    <row r="10" spans="2:18" s="1" customFormat="1" ht="13.15" x14ac:dyDescent="0.4">
      <c r="O10" s="163">
        <f>AVERAGE(Data_Figure_8.1!E16:E26)</f>
        <v>1.8536905901403367</v>
      </c>
      <c r="P10" s="163">
        <f>AVERAGE(Data_Figure_8.1!F16:F26)</f>
        <v>4.829324149760434</v>
      </c>
      <c r="Q10" s="6" t="s">
        <v>6</v>
      </c>
      <c r="R10" s="6"/>
    </row>
    <row r="11" spans="2:18" s="1" customFormat="1" ht="13.15" x14ac:dyDescent="0.4">
      <c r="O11" s="163">
        <f>AVERAGE(Data_Figure_8.1!E27:E40)</f>
        <v>1.7567858601790112</v>
      </c>
      <c r="P11" s="163">
        <f>AVERAGE(Data_Figure_8.1!F27:F40)</f>
        <v>3.7211384136159045</v>
      </c>
      <c r="Q11" s="6" t="s">
        <v>7</v>
      </c>
      <c r="R11" s="6"/>
    </row>
    <row r="12" spans="2:18" s="1" customFormat="1" ht="13.15" x14ac:dyDescent="0.4">
      <c r="O12" s="163">
        <f>AVERAGE(Data_Figure_8.1!E41:E94)</f>
        <v>3.0294263759179438</v>
      </c>
      <c r="P12" s="163">
        <f>AVERAGE(Data_Figure_8.1!F41:F94)</f>
        <v>4.7201412964572125</v>
      </c>
      <c r="Q12" s="6" t="s">
        <v>8</v>
      </c>
      <c r="R12" s="6"/>
    </row>
    <row r="13" spans="2:18" s="1" customFormat="1" ht="13.15" x14ac:dyDescent="0.4">
      <c r="R13" s="6"/>
    </row>
    <row r="14" spans="2:18" s="1" customFormat="1" x14ac:dyDescent="0.35">
      <c r="D14" s="7"/>
      <c r="E14" s="7"/>
      <c r="F14" s="7"/>
      <c r="G14" s="7"/>
    </row>
    <row r="15" spans="2:18" s="1" customFormat="1" x14ac:dyDescent="0.35"/>
    <row r="16" spans="2:18" s="1" customFormat="1" x14ac:dyDescent="0.35"/>
    <row r="17" s="1" customFormat="1" x14ac:dyDescent="0.35"/>
    <row r="18" s="1" customFormat="1" x14ac:dyDescent="0.35"/>
    <row r="19" s="1" customFormat="1" x14ac:dyDescent="0.35"/>
    <row r="20" s="1" customFormat="1" x14ac:dyDescent="0.35"/>
    <row r="21" s="1" customFormat="1" x14ac:dyDescent="0.35"/>
    <row r="22" s="1" customFormat="1" x14ac:dyDescent="0.35"/>
    <row r="23" s="1" customFormat="1" x14ac:dyDescent="0.35"/>
    <row r="24" s="1" customFormat="1" x14ac:dyDescent="0.35"/>
    <row r="25" s="1" customFormat="1" x14ac:dyDescent="0.35"/>
    <row r="26" s="1" customFormat="1" x14ac:dyDescent="0.35"/>
    <row r="27" s="1" customFormat="1" x14ac:dyDescent="0.35"/>
    <row r="28" s="1" customFormat="1" x14ac:dyDescent="0.35"/>
    <row r="29" s="1" customFormat="1" x14ac:dyDescent="0.35"/>
    <row r="30" s="1" customFormat="1" x14ac:dyDescent="0.35"/>
    <row r="31" s="1" customFormat="1" x14ac:dyDescent="0.35"/>
    <row r="32" s="1" customFormat="1" x14ac:dyDescent="0.35"/>
    <row r="33" spans="2:2" s="1" customFormat="1" x14ac:dyDescent="0.35"/>
    <row r="34" spans="2:2" s="1" customFormat="1" x14ac:dyDescent="0.35"/>
    <row r="35" spans="2:2" s="1" customFormat="1" x14ac:dyDescent="0.35"/>
    <row r="36" spans="2:2" s="1" customFormat="1" x14ac:dyDescent="0.35"/>
    <row r="37" spans="2:2" s="1" customFormat="1" x14ac:dyDescent="0.35"/>
    <row r="38" spans="2:2" s="1" customFormat="1" ht="15.4" x14ac:dyDescent="0.35">
      <c r="B38" s="2" t="s">
        <v>161</v>
      </c>
    </row>
    <row r="39" spans="2:2" s="1" customFormat="1" x14ac:dyDescent="0.35"/>
    <row r="40" spans="2:2" s="1" customFormat="1" x14ac:dyDescent="0.35"/>
    <row r="41" spans="2:2" s="1" customFormat="1" x14ac:dyDescent="0.35"/>
    <row r="42" spans="2:2" s="1" customFormat="1" x14ac:dyDescent="0.35"/>
    <row r="43" spans="2:2" s="1" customFormat="1" x14ac:dyDescent="0.35"/>
    <row r="44" spans="2:2" s="1" customFormat="1" x14ac:dyDescent="0.35"/>
    <row r="45" spans="2:2" s="1" customFormat="1" x14ac:dyDescent="0.35"/>
    <row r="46" spans="2:2" s="1" customFormat="1" x14ac:dyDescent="0.35"/>
    <row r="47" spans="2:2" s="1" customFormat="1" x14ac:dyDescent="0.35"/>
    <row r="48" spans="2:2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5" s="1" customFormat="1" x14ac:dyDescent="0.35"/>
    <row r="256" s="1" customFormat="1" x14ac:dyDescent="0.35"/>
    <row r="257" s="1" customFormat="1" x14ac:dyDescent="0.35"/>
    <row r="258" s="1" customFormat="1" x14ac:dyDescent="0.35"/>
    <row r="259" s="1" customFormat="1" x14ac:dyDescent="0.35"/>
    <row r="260" s="1" customFormat="1" x14ac:dyDescent="0.35"/>
    <row r="261" s="1" customFormat="1" x14ac:dyDescent="0.35"/>
    <row r="262" s="1" customFormat="1" x14ac:dyDescent="0.35"/>
    <row r="263" s="1" customFormat="1" x14ac:dyDescent="0.35"/>
    <row r="264" s="1" customForma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x14ac:dyDescent="0.35"/>
    <row r="270" s="1" customFormat="1" x14ac:dyDescent="0.35"/>
    <row r="271" s="1" customFormat="1" x14ac:dyDescent="0.35"/>
    <row r="272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="1" customFormat="1" x14ac:dyDescent="0.35"/>
    <row r="290" s="1" customFormat="1" x14ac:dyDescent="0.35"/>
    <row r="291" s="1" customFormat="1" x14ac:dyDescent="0.35"/>
    <row r="292" s="1" customFormat="1" x14ac:dyDescent="0.35"/>
    <row r="293" s="1" customFormat="1" x14ac:dyDescent="0.35"/>
    <row r="294" s="1" customFormat="1" x14ac:dyDescent="0.35"/>
    <row r="295" s="1" customFormat="1" x14ac:dyDescent="0.35"/>
    <row r="296" s="1" customFormat="1" x14ac:dyDescent="0.35"/>
    <row r="297" s="1" customFormat="1" x14ac:dyDescent="0.35"/>
    <row r="298" s="1" customFormat="1" x14ac:dyDescent="0.35"/>
    <row r="299" s="1" customFormat="1" x14ac:dyDescent="0.35"/>
    <row r="300" s="1" customFormat="1" x14ac:dyDescent="0.35"/>
    <row r="301" s="1" customFormat="1" x14ac:dyDescent="0.35"/>
    <row r="302" s="1" customFormat="1" x14ac:dyDescent="0.35"/>
    <row r="303" s="1" customFormat="1" x14ac:dyDescent="0.35"/>
    <row r="304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1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1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1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1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1" customFormat="1" x14ac:dyDescent="0.35"/>
    <row r="369" s="1" customFormat="1" x14ac:dyDescent="0.35"/>
    <row r="370" s="1" customFormat="1" x14ac:dyDescent="0.35"/>
    <row r="371" s="1" customForma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1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1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x14ac:dyDescent="0.35"/>
    <row r="395" s="1" customFormat="1" x14ac:dyDescent="0.35"/>
    <row r="396" s="1" customFormat="1" x14ac:dyDescent="0.35"/>
    <row r="397" s="1" customFormat="1" x14ac:dyDescent="0.35"/>
    <row r="398" s="1" customFormat="1" x14ac:dyDescent="0.35"/>
    <row r="399" s="1" customForma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1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1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1" customFormat="1" x14ac:dyDescent="0.35"/>
    <row r="418" s="1" customFormat="1" x14ac:dyDescent="0.35"/>
    <row r="419" s="1" customFormat="1" x14ac:dyDescent="0.35"/>
    <row r="420" s="1" customFormat="1" x14ac:dyDescent="0.35"/>
    <row r="421" s="1" customFormat="1" x14ac:dyDescent="0.35"/>
    <row r="422" s="1" customFormat="1" x14ac:dyDescent="0.35"/>
    <row r="423" s="1" customFormat="1" x14ac:dyDescent="0.35"/>
    <row r="424" s="1" customFormat="1" x14ac:dyDescent="0.35"/>
    <row r="425" s="1" customFormat="1" x14ac:dyDescent="0.35"/>
    <row r="426" s="1" customFormat="1" x14ac:dyDescent="0.35"/>
    <row r="427" s="1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1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1" customFormat="1" x14ac:dyDescent="0.35"/>
    <row r="444" s="1" customFormat="1" x14ac:dyDescent="0.35"/>
    <row r="445" s="1" customFormat="1" x14ac:dyDescent="0.35"/>
    <row r="446" s="1" customFormat="1" x14ac:dyDescent="0.35"/>
    <row r="447" s="1" customFormat="1" x14ac:dyDescent="0.35"/>
    <row r="448" s="1" customFormat="1" x14ac:dyDescent="0.35"/>
    <row r="449" s="1" customFormat="1" x14ac:dyDescent="0.35"/>
    <row r="450" s="1" customFormat="1" x14ac:dyDescent="0.35"/>
    <row r="451" s="1" customFormat="1" x14ac:dyDescent="0.35"/>
    <row r="452" s="1" customFormat="1" x14ac:dyDescent="0.35"/>
    <row r="453" s="1" customFormat="1" x14ac:dyDescent="0.35"/>
    <row r="454" s="1" customFormat="1" x14ac:dyDescent="0.35"/>
    <row r="455" s="1" customFormat="1" x14ac:dyDescent="0.35"/>
    <row r="456" s="1" customFormat="1" x14ac:dyDescent="0.35"/>
    <row r="457" s="1" customFormat="1" x14ac:dyDescent="0.35"/>
    <row r="458" s="1" customFormat="1" x14ac:dyDescent="0.35"/>
    <row r="459" s="1" customFormat="1" x14ac:dyDescent="0.35"/>
    <row r="460" s="1" customFormat="1" x14ac:dyDescent="0.35"/>
    <row r="461" s="1" customFormat="1" x14ac:dyDescent="0.35"/>
    <row r="462" s="1" customFormat="1" x14ac:dyDescent="0.35"/>
    <row r="463" s="1" customFormat="1" x14ac:dyDescent="0.35"/>
    <row r="464" s="1" customFormat="1" x14ac:dyDescent="0.35"/>
    <row r="465" s="1" customFormat="1" x14ac:dyDescent="0.35"/>
    <row r="466" s="1" customFormat="1" x14ac:dyDescent="0.35"/>
    <row r="467" s="1" customFormat="1" x14ac:dyDescent="0.35"/>
    <row r="468" s="1" customFormat="1" x14ac:dyDescent="0.35"/>
    <row r="469" s="1" customFormat="1" x14ac:dyDescent="0.35"/>
    <row r="470" s="1" customFormat="1" x14ac:dyDescent="0.35"/>
    <row r="471" s="1" customFormat="1" x14ac:dyDescent="0.35"/>
    <row r="472" s="1" customFormat="1" x14ac:dyDescent="0.35"/>
    <row r="473" s="1" customFormat="1" x14ac:dyDescent="0.35"/>
    <row r="474" s="1" customFormat="1" x14ac:dyDescent="0.35"/>
    <row r="475" s="1" customFormat="1" x14ac:dyDescent="0.35"/>
    <row r="476" s="1" customFormat="1" x14ac:dyDescent="0.35"/>
    <row r="477" s="1" customFormat="1" x14ac:dyDescent="0.35"/>
    <row r="478" s="1" customFormat="1" x14ac:dyDescent="0.35"/>
    <row r="479" s="1" customFormat="1" x14ac:dyDescent="0.35"/>
    <row r="480" s="1" customFormat="1" x14ac:dyDescent="0.35"/>
    <row r="481" s="1" customFormat="1" x14ac:dyDescent="0.35"/>
    <row r="482" s="1" customFormat="1" x14ac:dyDescent="0.35"/>
    <row r="483" s="1" customFormat="1" x14ac:dyDescent="0.35"/>
    <row r="484" s="1" customFormat="1" x14ac:dyDescent="0.35"/>
    <row r="485" s="1" customFormat="1" x14ac:dyDescent="0.35"/>
    <row r="486" s="1" customFormat="1" x14ac:dyDescent="0.35"/>
    <row r="487" s="1" customFormat="1" x14ac:dyDescent="0.35"/>
    <row r="488" s="1" customFormat="1" x14ac:dyDescent="0.35"/>
    <row r="489" s="1" customFormat="1" x14ac:dyDescent="0.35"/>
    <row r="490" s="1" customFormat="1" x14ac:dyDescent="0.35"/>
    <row r="491" s="1" customFormat="1" x14ac:dyDescent="0.35"/>
    <row r="492" s="1" customFormat="1" x14ac:dyDescent="0.35"/>
    <row r="493" s="1" customFormat="1" x14ac:dyDescent="0.35"/>
    <row r="494" s="1" customFormat="1" x14ac:dyDescent="0.35"/>
    <row r="495" s="1" customFormat="1" x14ac:dyDescent="0.35"/>
    <row r="496" s="1" customFormat="1" x14ac:dyDescent="0.35"/>
    <row r="497" s="1" customFormat="1" x14ac:dyDescent="0.35"/>
    <row r="498" s="1" customFormat="1" x14ac:dyDescent="0.35"/>
    <row r="499" s="1" customFormat="1" x14ac:dyDescent="0.35"/>
    <row r="500" s="1" customFormat="1" x14ac:dyDescent="0.35"/>
    <row r="501" s="1" customFormat="1" x14ac:dyDescent="0.35"/>
    <row r="502" s="1" customFormat="1" x14ac:dyDescent="0.35"/>
    <row r="503" s="1" customFormat="1" x14ac:dyDescent="0.35"/>
    <row r="504" s="1" customFormat="1" x14ac:dyDescent="0.35"/>
    <row r="505" s="1" customFormat="1" x14ac:dyDescent="0.35"/>
    <row r="506" s="1" customFormat="1" x14ac:dyDescent="0.35"/>
    <row r="507" s="1" customFormat="1" x14ac:dyDescent="0.35"/>
    <row r="508" s="1" customFormat="1" x14ac:dyDescent="0.35"/>
    <row r="509" s="1" customFormat="1" x14ac:dyDescent="0.35"/>
    <row r="510" s="1" customFormat="1" x14ac:dyDescent="0.35"/>
    <row r="511" s="1" customFormat="1" x14ac:dyDescent="0.35"/>
    <row r="512" s="1" customFormat="1" x14ac:dyDescent="0.35"/>
    <row r="513" s="1" customFormat="1" x14ac:dyDescent="0.35"/>
    <row r="514" s="1" customFormat="1" x14ac:dyDescent="0.35"/>
    <row r="515" s="1" customFormat="1" x14ac:dyDescent="0.35"/>
    <row r="516" s="1" customFormat="1" x14ac:dyDescent="0.35"/>
    <row r="517" s="1" customFormat="1" x14ac:dyDescent="0.35"/>
    <row r="518" s="1" customFormat="1" x14ac:dyDescent="0.35"/>
    <row r="519" s="1" customFormat="1" x14ac:dyDescent="0.35"/>
    <row r="520" s="1" customFormat="1" x14ac:dyDescent="0.35"/>
    <row r="521" s="1" customFormat="1" x14ac:dyDescent="0.35"/>
    <row r="522" s="1" customFormat="1" x14ac:dyDescent="0.35"/>
    <row r="523" s="1" customFormat="1" x14ac:dyDescent="0.35"/>
    <row r="524" s="1" customFormat="1" x14ac:dyDescent="0.35"/>
    <row r="525" s="1" customFormat="1" x14ac:dyDescent="0.35"/>
    <row r="526" s="1" customFormat="1" x14ac:dyDescent="0.35"/>
    <row r="527" s="1" customFormat="1" x14ac:dyDescent="0.35"/>
    <row r="528" s="1" customFormat="1" x14ac:dyDescent="0.35"/>
    <row r="529" s="1" customFormat="1" x14ac:dyDescent="0.35"/>
    <row r="530" s="1" customFormat="1" x14ac:dyDescent="0.35"/>
    <row r="531" s="1" customFormat="1" x14ac:dyDescent="0.35"/>
    <row r="532" s="1" customFormat="1" x14ac:dyDescent="0.35"/>
    <row r="533" s="1" customFormat="1" x14ac:dyDescent="0.35"/>
    <row r="534" s="1" customFormat="1" x14ac:dyDescent="0.35"/>
    <row r="535" s="1" customFormat="1" x14ac:dyDescent="0.35"/>
    <row r="536" s="1" customFormat="1" x14ac:dyDescent="0.35"/>
    <row r="537" s="1" customFormat="1" x14ac:dyDescent="0.35"/>
    <row r="538" s="1" customFormat="1" x14ac:dyDescent="0.35"/>
    <row r="539" s="1" customFormat="1" x14ac:dyDescent="0.35"/>
    <row r="540" s="1" customFormat="1" x14ac:dyDescent="0.35"/>
    <row r="541" s="1" customFormat="1" x14ac:dyDescent="0.35"/>
    <row r="542" s="1" customFormat="1" x14ac:dyDescent="0.35"/>
    <row r="543" s="1" customFormat="1" x14ac:dyDescent="0.35"/>
    <row r="544" s="1" customFormat="1" x14ac:dyDescent="0.35"/>
    <row r="545" s="1" customFormat="1" x14ac:dyDescent="0.35"/>
    <row r="546" s="1" customFormat="1" x14ac:dyDescent="0.35"/>
    <row r="547" s="1" customFormat="1" x14ac:dyDescent="0.35"/>
    <row r="548" s="1" customFormat="1" x14ac:dyDescent="0.35"/>
    <row r="549" s="1" customFormat="1" x14ac:dyDescent="0.35"/>
    <row r="550" s="1" customFormat="1" x14ac:dyDescent="0.35"/>
    <row r="551" s="1" customFormat="1" x14ac:dyDescent="0.35"/>
    <row r="552" s="1" customFormat="1" x14ac:dyDescent="0.35"/>
    <row r="553" s="1" customFormat="1" x14ac:dyDescent="0.35"/>
    <row r="554" s="1" customFormat="1" x14ac:dyDescent="0.35"/>
    <row r="555" s="1" customFormat="1" x14ac:dyDescent="0.35"/>
    <row r="556" s="1" customFormat="1" x14ac:dyDescent="0.35"/>
    <row r="557" s="1" customFormat="1" x14ac:dyDescent="0.35"/>
    <row r="558" s="1" customFormat="1" x14ac:dyDescent="0.35"/>
    <row r="559" s="1" customFormat="1" x14ac:dyDescent="0.35"/>
    <row r="560" s="1" customFormat="1" x14ac:dyDescent="0.35"/>
    <row r="561" s="1" customFormat="1" x14ac:dyDescent="0.35"/>
    <row r="562" s="1" customFormat="1" x14ac:dyDescent="0.35"/>
    <row r="563" s="1" customFormat="1" x14ac:dyDescent="0.35"/>
    <row r="564" s="1" customFormat="1" x14ac:dyDescent="0.35"/>
    <row r="565" s="1" customFormat="1" x14ac:dyDescent="0.35"/>
    <row r="566" s="1" customFormat="1" x14ac:dyDescent="0.35"/>
    <row r="567" s="1" customFormat="1" x14ac:dyDescent="0.35"/>
    <row r="568" s="1" customFormat="1" x14ac:dyDescent="0.35"/>
    <row r="569" s="1" customFormat="1" x14ac:dyDescent="0.35"/>
    <row r="570" s="1" customFormat="1" x14ac:dyDescent="0.35"/>
    <row r="571" s="1" customFormat="1" x14ac:dyDescent="0.35"/>
    <row r="572" s="1" customFormat="1" x14ac:dyDescent="0.35"/>
    <row r="573" s="1" customFormat="1" x14ac:dyDescent="0.35"/>
    <row r="574" s="1" customFormat="1" x14ac:dyDescent="0.35"/>
    <row r="575" s="1" customFormat="1" x14ac:dyDescent="0.35"/>
    <row r="576" s="1" customFormat="1" x14ac:dyDescent="0.35"/>
    <row r="577" s="1" customFormat="1" x14ac:dyDescent="0.35"/>
    <row r="578" s="1" customFormat="1" x14ac:dyDescent="0.35"/>
    <row r="579" s="1" customFormat="1" x14ac:dyDescent="0.35"/>
    <row r="580" s="1" customFormat="1" x14ac:dyDescent="0.35"/>
    <row r="581" s="1" customFormat="1" x14ac:dyDescent="0.35"/>
    <row r="582" s="1" customFormat="1" x14ac:dyDescent="0.35"/>
    <row r="583" s="1" customFormat="1" x14ac:dyDescent="0.35"/>
    <row r="584" s="1" customFormat="1" x14ac:dyDescent="0.35"/>
    <row r="585" s="1" customFormat="1" x14ac:dyDescent="0.35"/>
    <row r="586" s="1" customFormat="1" x14ac:dyDescent="0.35"/>
    <row r="587" s="1" customFormat="1" x14ac:dyDescent="0.35"/>
    <row r="588" s="1" customFormat="1" x14ac:dyDescent="0.35"/>
    <row r="589" s="1" customFormat="1" x14ac:dyDescent="0.35"/>
    <row r="590" s="1" customFormat="1" x14ac:dyDescent="0.35"/>
    <row r="591" s="1" customFormat="1" x14ac:dyDescent="0.35"/>
    <row r="592" s="1" customFormat="1" x14ac:dyDescent="0.35"/>
    <row r="593" s="1" customFormat="1" x14ac:dyDescent="0.35"/>
    <row r="594" s="1" customFormat="1" x14ac:dyDescent="0.35"/>
    <row r="595" s="1" customFormat="1" x14ac:dyDescent="0.35"/>
    <row r="596" s="1" customFormat="1" x14ac:dyDescent="0.35"/>
    <row r="597" s="1" customFormat="1" x14ac:dyDescent="0.35"/>
    <row r="598" s="1" customFormat="1" x14ac:dyDescent="0.35"/>
    <row r="599" s="1" customFormat="1" x14ac:dyDescent="0.35"/>
    <row r="600" s="1" customFormat="1" x14ac:dyDescent="0.35"/>
    <row r="601" s="1" customFormat="1" x14ac:dyDescent="0.35"/>
    <row r="602" s="1" customFormat="1" x14ac:dyDescent="0.35"/>
    <row r="603" s="1" customFormat="1" x14ac:dyDescent="0.35"/>
    <row r="604" s="1" customFormat="1" x14ac:dyDescent="0.35"/>
    <row r="605" s="1" customFormat="1" x14ac:dyDescent="0.35"/>
    <row r="606" s="1" customFormat="1" x14ac:dyDescent="0.35"/>
    <row r="607" s="1" customFormat="1" x14ac:dyDescent="0.35"/>
    <row r="608" s="1" customFormat="1" x14ac:dyDescent="0.35"/>
    <row r="609" s="1" customFormat="1" x14ac:dyDescent="0.35"/>
    <row r="610" s="1" customFormat="1" x14ac:dyDescent="0.35"/>
    <row r="611" s="1" customFormat="1" x14ac:dyDescent="0.35"/>
    <row r="612" s="1" customFormat="1" x14ac:dyDescent="0.35"/>
    <row r="613" s="1" customFormat="1" x14ac:dyDescent="0.35"/>
    <row r="614" s="1" customFormat="1" x14ac:dyDescent="0.35"/>
    <row r="615" s="1" customFormat="1" x14ac:dyDescent="0.35"/>
    <row r="616" s="1" customFormat="1" x14ac:dyDescent="0.35"/>
    <row r="617" s="1" customFormat="1" x14ac:dyDescent="0.35"/>
    <row r="618" s="1" customFormat="1" x14ac:dyDescent="0.35"/>
    <row r="619" s="1" customFormat="1" x14ac:dyDescent="0.35"/>
    <row r="620" s="1" customFormat="1" x14ac:dyDescent="0.35"/>
    <row r="621" s="1" customFormat="1" x14ac:dyDescent="0.35"/>
    <row r="622" s="1" customFormat="1" x14ac:dyDescent="0.35"/>
    <row r="623" s="1" customFormat="1" x14ac:dyDescent="0.35"/>
    <row r="624" s="1" customFormat="1" x14ac:dyDescent="0.35"/>
    <row r="625" s="1" customFormat="1" x14ac:dyDescent="0.35"/>
    <row r="626" s="1" customFormat="1" x14ac:dyDescent="0.35"/>
    <row r="627" s="1" customFormat="1" x14ac:dyDescent="0.35"/>
    <row r="628" s="1" customFormat="1" x14ac:dyDescent="0.35"/>
    <row r="629" s="1" customFormat="1" x14ac:dyDescent="0.35"/>
    <row r="630" s="1" customFormat="1" x14ac:dyDescent="0.35"/>
    <row r="631" s="1" customFormat="1" x14ac:dyDescent="0.35"/>
    <row r="632" s="1" customFormat="1" x14ac:dyDescent="0.35"/>
    <row r="633" s="1" customFormat="1" x14ac:dyDescent="0.35"/>
    <row r="634" s="1" customFormat="1" x14ac:dyDescent="0.35"/>
    <row r="635" s="1" customFormat="1" x14ac:dyDescent="0.35"/>
    <row r="636" s="1" customFormat="1" x14ac:dyDescent="0.35"/>
    <row r="637" s="1" customFormat="1" x14ac:dyDescent="0.35"/>
    <row r="638" s="1" customFormat="1" x14ac:dyDescent="0.35"/>
    <row r="639" s="1" customFormat="1" x14ac:dyDescent="0.35"/>
    <row r="640" s="1" customFormat="1" x14ac:dyDescent="0.35"/>
    <row r="641" s="1" customFormat="1" x14ac:dyDescent="0.35"/>
    <row r="642" s="1" customFormat="1" x14ac:dyDescent="0.35"/>
    <row r="643" s="1" customFormat="1" x14ac:dyDescent="0.35"/>
    <row r="644" s="1" customFormat="1" x14ac:dyDescent="0.35"/>
    <row r="645" s="1" customFormat="1" x14ac:dyDescent="0.35"/>
    <row r="646" s="1" customFormat="1" x14ac:dyDescent="0.35"/>
    <row r="647" s="1" customFormat="1" x14ac:dyDescent="0.35"/>
    <row r="648" s="1" customFormat="1" x14ac:dyDescent="0.35"/>
    <row r="649" s="1" customFormat="1" x14ac:dyDescent="0.35"/>
    <row r="650" s="1" customFormat="1" x14ac:dyDescent="0.35"/>
    <row r="651" s="1" customFormat="1" x14ac:dyDescent="0.35"/>
    <row r="652" s="1" customFormat="1" x14ac:dyDescent="0.35"/>
    <row r="653" s="1" customFormat="1" x14ac:dyDescent="0.35"/>
    <row r="654" s="1" customFormat="1" x14ac:dyDescent="0.35"/>
    <row r="655" s="1" customFormat="1" x14ac:dyDescent="0.35"/>
    <row r="656" s="1" customFormat="1" x14ac:dyDescent="0.35"/>
    <row r="657" s="1" customFormat="1" x14ac:dyDescent="0.35"/>
    <row r="658" s="1" customFormat="1" x14ac:dyDescent="0.35"/>
    <row r="659" s="1" customFormat="1" x14ac:dyDescent="0.35"/>
    <row r="660" s="1" customFormat="1" x14ac:dyDescent="0.35"/>
    <row r="661" s="1" customFormat="1" x14ac:dyDescent="0.35"/>
    <row r="662" s="1" customFormat="1" x14ac:dyDescent="0.35"/>
    <row r="663" s="1" customFormat="1" x14ac:dyDescent="0.35"/>
    <row r="664" s="1" customFormat="1" x14ac:dyDescent="0.35"/>
    <row r="665" s="1" customFormat="1" x14ac:dyDescent="0.35"/>
    <row r="666" s="1" customFormat="1" x14ac:dyDescent="0.35"/>
    <row r="667" s="1" customFormat="1" x14ac:dyDescent="0.35"/>
    <row r="668" s="1" customFormat="1" x14ac:dyDescent="0.35"/>
    <row r="669" s="1" customFormat="1" x14ac:dyDescent="0.35"/>
    <row r="670" s="1" customFormat="1" x14ac:dyDescent="0.35"/>
    <row r="671" s="1" customFormat="1" x14ac:dyDescent="0.35"/>
    <row r="672" s="1" customFormat="1" x14ac:dyDescent="0.35"/>
    <row r="673" s="1" customFormat="1" x14ac:dyDescent="0.35"/>
    <row r="674" s="1" customFormat="1" x14ac:dyDescent="0.35"/>
    <row r="675" s="1" customFormat="1" x14ac:dyDescent="0.35"/>
    <row r="676" s="1" customFormat="1" x14ac:dyDescent="0.35"/>
    <row r="677" s="1" customFormat="1" x14ac:dyDescent="0.35"/>
    <row r="678" s="1" customFormat="1" x14ac:dyDescent="0.35"/>
    <row r="679" s="1" customFormat="1" x14ac:dyDescent="0.35"/>
    <row r="680" s="1" customFormat="1" x14ac:dyDescent="0.35"/>
    <row r="681" s="1" customFormat="1" x14ac:dyDescent="0.35"/>
    <row r="682" s="1" customFormat="1" x14ac:dyDescent="0.35"/>
    <row r="683" s="1" customFormat="1" x14ac:dyDescent="0.35"/>
    <row r="684" s="1" customFormat="1" x14ac:dyDescent="0.35"/>
    <row r="685" s="1" customFormat="1" x14ac:dyDescent="0.35"/>
    <row r="686" s="1" customFormat="1" x14ac:dyDescent="0.35"/>
    <row r="687" s="1" customFormat="1" x14ac:dyDescent="0.35"/>
    <row r="688" s="1" customFormat="1" x14ac:dyDescent="0.35"/>
    <row r="689" s="1" customFormat="1" x14ac:dyDescent="0.35"/>
    <row r="690" s="1" customFormat="1" x14ac:dyDescent="0.35"/>
    <row r="691" s="1" customFormat="1" x14ac:dyDescent="0.35"/>
    <row r="692" s="1" customFormat="1" x14ac:dyDescent="0.35"/>
    <row r="693" s="1" customFormat="1" x14ac:dyDescent="0.35"/>
    <row r="694" s="1" customFormat="1" x14ac:dyDescent="0.35"/>
    <row r="695" s="1" customFormat="1" x14ac:dyDescent="0.35"/>
    <row r="696" s="1" customFormat="1" x14ac:dyDescent="0.35"/>
    <row r="697" s="1" customFormat="1" x14ac:dyDescent="0.35"/>
    <row r="698" s="1" customFormat="1" x14ac:dyDescent="0.35"/>
    <row r="699" s="1" customFormat="1" x14ac:dyDescent="0.35"/>
    <row r="700" s="1" customFormat="1" x14ac:dyDescent="0.35"/>
    <row r="701" s="1" customFormat="1" x14ac:dyDescent="0.35"/>
    <row r="702" s="1" customFormat="1" x14ac:dyDescent="0.35"/>
    <row r="703" s="1" customFormat="1" x14ac:dyDescent="0.35"/>
    <row r="704" s="1" customFormat="1" x14ac:dyDescent="0.35"/>
    <row r="705" s="1" customFormat="1" x14ac:dyDescent="0.35"/>
    <row r="706" s="1" customFormat="1" x14ac:dyDescent="0.35"/>
    <row r="707" s="1" customFormat="1" x14ac:dyDescent="0.35"/>
    <row r="708" s="1" customFormat="1" x14ac:dyDescent="0.35"/>
    <row r="709" s="1" customFormat="1" x14ac:dyDescent="0.35"/>
    <row r="710" s="1" customFormat="1" x14ac:dyDescent="0.35"/>
    <row r="711" s="1" customFormat="1" x14ac:dyDescent="0.35"/>
    <row r="712" s="1" customFormat="1" x14ac:dyDescent="0.35"/>
    <row r="713" s="1" customFormat="1" x14ac:dyDescent="0.35"/>
    <row r="714" s="1" customFormat="1" x14ac:dyDescent="0.35"/>
    <row r="715" s="1" customFormat="1" x14ac:dyDescent="0.35"/>
    <row r="716" s="1" customFormat="1" x14ac:dyDescent="0.35"/>
    <row r="717" s="1" customFormat="1" x14ac:dyDescent="0.35"/>
    <row r="718" s="1" customFormat="1" x14ac:dyDescent="0.35"/>
    <row r="719" s="1" customFormat="1" x14ac:dyDescent="0.35"/>
    <row r="720" s="1" customFormat="1" x14ac:dyDescent="0.35"/>
    <row r="721" s="1" customFormat="1" x14ac:dyDescent="0.35"/>
    <row r="722" s="1" customFormat="1" x14ac:dyDescent="0.35"/>
    <row r="723" s="1" customFormat="1" x14ac:dyDescent="0.35"/>
    <row r="724" s="1" customFormat="1" x14ac:dyDescent="0.35"/>
    <row r="725" s="1" customFormat="1" x14ac:dyDescent="0.35"/>
    <row r="726" s="1" customFormat="1" x14ac:dyDescent="0.35"/>
    <row r="727" s="1" customFormat="1" x14ac:dyDescent="0.35"/>
    <row r="728" s="1" customFormat="1" x14ac:dyDescent="0.35"/>
    <row r="729" s="1" customFormat="1" x14ac:dyDescent="0.35"/>
    <row r="730" s="1" customFormat="1" x14ac:dyDescent="0.35"/>
    <row r="731" s="1" customFormat="1" x14ac:dyDescent="0.35"/>
    <row r="732" s="1" customFormat="1" x14ac:dyDescent="0.35"/>
    <row r="733" s="1" customFormat="1" x14ac:dyDescent="0.35"/>
    <row r="734" s="1" customFormat="1" x14ac:dyDescent="0.35"/>
    <row r="735" s="1" customFormat="1" x14ac:dyDescent="0.35"/>
    <row r="736" s="1" customFormat="1" x14ac:dyDescent="0.35"/>
    <row r="737" s="1" customFormat="1" x14ac:dyDescent="0.35"/>
    <row r="738" s="1" customFormat="1" x14ac:dyDescent="0.35"/>
    <row r="739" s="1" customFormat="1" x14ac:dyDescent="0.35"/>
    <row r="740" s="1" customFormat="1" x14ac:dyDescent="0.35"/>
    <row r="741" s="1" customFormat="1" x14ac:dyDescent="0.35"/>
    <row r="742" s="1" customFormat="1" x14ac:dyDescent="0.35"/>
    <row r="743" s="1" customFormat="1" x14ac:dyDescent="0.35"/>
    <row r="744" s="1" customFormat="1" x14ac:dyDescent="0.35"/>
    <row r="745" s="1" customFormat="1" x14ac:dyDescent="0.35"/>
    <row r="746" s="1" customFormat="1" x14ac:dyDescent="0.35"/>
    <row r="747" s="1" customFormat="1" x14ac:dyDescent="0.35"/>
    <row r="748" s="1" customFormat="1" x14ac:dyDescent="0.35"/>
    <row r="749" s="1" customFormat="1" x14ac:dyDescent="0.35"/>
    <row r="750" s="1" customFormat="1" x14ac:dyDescent="0.35"/>
    <row r="751" s="1" customFormat="1" x14ac:dyDescent="0.35"/>
    <row r="752" s="1" customFormat="1" x14ac:dyDescent="0.35"/>
    <row r="753" s="1" customFormat="1" x14ac:dyDescent="0.35"/>
    <row r="754" s="1" customFormat="1" x14ac:dyDescent="0.35"/>
    <row r="755" s="1" customFormat="1" x14ac:dyDescent="0.35"/>
    <row r="756" s="1" customFormat="1" x14ac:dyDescent="0.35"/>
    <row r="757" s="1" customFormat="1" x14ac:dyDescent="0.35"/>
    <row r="758" s="1" customFormat="1" x14ac:dyDescent="0.35"/>
    <row r="759" s="1" customFormat="1" x14ac:dyDescent="0.35"/>
    <row r="760" s="1" customFormat="1" x14ac:dyDescent="0.35"/>
    <row r="761" s="1" customFormat="1" x14ac:dyDescent="0.35"/>
    <row r="762" s="1" customFormat="1" x14ac:dyDescent="0.35"/>
    <row r="763" s="1" customFormat="1" x14ac:dyDescent="0.35"/>
    <row r="764" s="1" customFormat="1" x14ac:dyDescent="0.35"/>
    <row r="765" s="1" customFormat="1" x14ac:dyDescent="0.35"/>
    <row r="766" s="1" customFormat="1" x14ac:dyDescent="0.35"/>
    <row r="767" s="1" customFormat="1" x14ac:dyDescent="0.35"/>
    <row r="768" s="1" customFormat="1" x14ac:dyDescent="0.35"/>
    <row r="769" s="1" customFormat="1" x14ac:dyDescent="0.35"/>
    <row r="770" s="1" customFormat="1" x14ac:dyDescent="0.35"/>
    <row r="771" s="1" customFormat="1" x14ac:dyDescent="0.35"/>
    <row r="772" s="1" customFormat="1" x14ac:dyDescent="0.35"/>
    <row r="773" s="1" customFormat="1" x14ac:dyDescent="0.35"/>
    <row r="774" s="1" customFormat="1" x14ac:dyDescent="0.35"/>
    <row r="775" s="1" customFormat="1" x14ac:dyDescent="0.35"/>
    <row r="776" s="1" customFormat="1" x14ac:dyDescent="0.35"/>
    <row r="777" s="1" customFormat="1" x14ac:dyDescent="0.35"/>
    <row r="778" s="1" customFormat="1" x14ac:dyDescent="0.35"/>
    <row r="779" s="1" customFormat="1" x14ac:dyDescent="0.35"/>
    <row r="780" s="1" customFormat="1" x14ac:dyDescent="0.35"/>
    <row r="781" s="1" customFormat="1" x14ac:dyDescent="0.35"/>
    <row r="782" s="1" customFormat="1" x14ac:dyDescent="0.35"/>
    <row r="783" s="1" customFormat="1" x14ac:dyDescent="0.35"/>
    <row r="784" s="1" customFormat="1" x14ac:dyDescent="0.35"/>
    <row r="785" s="1" customFormat="1" x14ac:dyDescent="0.35"/>
    <row r="786" s="1" customFormat="1" x14ac:dyDescent="0.35"/>
    <row r="787" s="1" customFormat="1" x14ac:dyDescent="0.35"/>
    <row r="788" s="1" customFormat="1" x14ac:dyDescent="0.35"/>
    <row r="789" s="1" customFormat="1" x14ac:dyDescent="0.35"/>
    <row r="790" s="1" customFormat="1" x14ac:dyDescent="0.35"/>
    <row r="791" s="1" customFormat="1" x14ac:dyDescent="0.35"/>
    <row r="792" s="1" customFormat="1" x14ac:dyDescent="0.35"/>
    <row r="793" s="1" customFormat="1" x14ac:dyDescent="0.35"/>
    <row r="794" s="1" customFormat="1" x14ac:dyDescent="0.35"/>
    <row r="795" s="1" customFormat="1" x14ac:dyDescent="0.35"/>
    <row r="796" s="1" customFormat="1" x14ac:dyDescent="0.35"/>
    <row r="797" s="1" customFormat="1" x14ac:dyDescent="0.35"/>
    <row r="798" s="1" customFormat="1" x14ac:dyDescent="0.35"/>
    <row r="799" s="1" customFormat="1" x14ac:dyDescent="0.35"/>
    <row r="800" s="1" customFormat="1" x14ac:dyDescent="0.35"/>
    <row r="801" s="1" customFormat="1" x14ac:dyDescent="0.35"/>
    <row r="802" s="1" customFormat="1" x14ac:dyDescent="0.35"/>
    <row r="803" s="1" customFormat="1" x14ac:dyDescent="0.35"/>
    <row r="804" s="1" customFormat="1" x14ac:dyDescent="0.35"/>
    <row r="805" s="1" customFormat="1" x14ac:dyDescent="0.35"/>
    <row r="806" s="1" customFormat="1" x14ac:dyDescent="0.35"/>
    <row r="807" s="1" customFormat="1" x14ac:dyDescent="0.35"/>
    <row r="808" s="1" customFormat="1" x14ac:dyDescent="0.35"/>
    <row r="809" s="1" customFormat="1" x14ac:dyDescent="0.35"/>
    <row r="810" s="1" customFormat="1" x14ac:dyDescent="0.35"/>
    <row r="811" s="1" customFormat="1" x14ac:dyDescent="0.35"/>
    <row r="812" s="1" customFormat="1" x14ac:dyDescent="0.35"/>
    <row r="813" s="1" customFormat="1" x14ac:dyDescent="0.35"/>
    <row r="814" s="1" customFormat="1" x14ac:dyDescent="0.35"/>
    <row r="815" s="1" customFormat="1" x14ac:dyDescent="0.35"/>
    <row r="816" s="1" customFormat="1" x14ac:dyDescent="0.35"/>
    <row r="817" s="1" customFormat="1" x14ac:dyDescent="0.35"/>
    <row r="818" s="1" customFormat="1" x14ac:dyDescent="0.35"/>
    <row r="819" s="1" customFormat="1" x14ac:dyDescent="0.35"/>
    <row r="820" s="1" customFormat="1" x14ac:dyDescent="0.35"/>
    <row r="821" s="1" customFormat="1" x14ac:dyDescent="0.35"/>
    <row r="822" s="1" customFormat="1" x14ac:dyDescent="0.35"/>
    <row r="823" s="1" customFormat="1" x14ac:dyDescent="0.35"/>
    <row r="824" s="1" customFormat="1" x14ac:dyDescent="0.35"/>
    <row r="825" s="1" customFormat="1" x14ac:dyDescent="0.35"/>
    <row r="826" s="1" customFormat="1" x14ac:dyDescent="0.35"/>
    <row r="827" s="1" customFormat="1" x14ac:dyDescent="0.35"/>
    <row r="828" s="1" customFormat="1" x14ac:dyDescent="0.35"/>
    <row r="829" s="1" customFormat="1" x14ac:dyDescent="0.35"/>
    <row r="830" s="1" customFormat="1" x14ac:dyDescent="0.35"/>
    <row r="831" s="1" customFormat="1" x14ac:dyDescent="0.35"/>
    <row r="832" s="1" customFormat="1" x14ac:dyDescent="0.35"/>
    <row r="833" s="1" customFormat="1" x14ac:dyDescent="0.35"/>
    <row r="834" s="1" customFormat="1" x14ac:dyDescent="0.35"/>
    <row r="835" s="1" customFormat="1" x14ac:dyDescent="0.35"/>
    <row r="836" s="1" customFormat="1" x14ac:dyDescent="0.35"/>
    <row r="837" s="1" customFormat="1" x14ac:dyDescent="0.35"/>
    <row r="838" s="1" customFormat="1" x14ac:dyDescent="0.35"/>
    <row r="839" s="1" customFormat="1" x14ac:dyDescent="0.35"/>
    <row r="840" s="1" customFormat="1" x14ac:dyDescent="0.35"/>
    <row r="841" s="1" customFormat="1" x14ac:dyDescent="0.35"/>
    <row r="842" s="1" customFormat="1" x14ac:dyDescent="0.35"/>
    <row r="843" s="1" customFormat="1" x14ac:dyDescent="0.35"/>
    <row r="844" s="1" customFormat="1" x14ac:dyDescent="0.35"/>
    <row r="845" s="1" customFormat="1" x14ac:dyDescent="0.35"/>
    <row r="846" s="1" customFormat="1" x14ac:dyDescent="0.35"/>
    <row r="847" s="1" customFormat="1" x14ac:dyDescent="0.35"/>
    <row r="848" s="1" customFormat="1" x14ac:dyDescent="0.35"/>
    <row r="849" s="1" customFormat="1" x14ac:dyDescent="0.35"/>
    <row r="850" s="1" customFormat="1" x14ac:dyDescent="0.35"/>
    <row r="851" s="1" customFormat="1" x14ac:dyDescent="0.35"/>
    <row r="852" s="1" customFormat="1" x14ac:dyDescent="0.35"/>
    <row r="853" s="1" customFormat="1" x14ac:dyDescent="0.35"/>
    <row r="854" s="1" customFormat="1" x14ac:dyDescent="0.35"/>
    <row r="855" s="1" customFormat="1" x14ac:dyDescent="0.35"/>
    <row r="856" s="1" customFormat="1" x14ac:dyDescent="0.35"/>
    <row r="857" s="1" customFormat="1" x14ac:dyDescent="0.35"/>
    <row r="858" s="1" customFormat="1" x14ac:dyDescent="0.35"/>
    <row r="859" s="1" customFormat="1" x14ac:dyDescent="0.35"/>
    <row r="860" s="1" customFormat="1" x14ac:dyDescent="0.35"/>
    <row r="861" s="1" customFormat="1" x14ac:dyDescent="0.35"/>
    <row r="862" s="1" customFormat="1" x14ac:dyDescent="0.35"/>
    <row r="863" s="1" customFormat="1" x14ac:dyDescent="0.35"/>
    <row r="864" s="1" customFormat="1" x14ac:dyDescent="0.35"/>
    <row r="865" s="1" customFormat="1" x14ac:dyDescent="0.35"/>
    <row r="866" s="1" customFormat="1" x14ac:dyDescent="0.35"/>
    <row r="867" s="1" customFormat="1" x14ac:dyDescent="0.35"/>
    <row r="868" s="1" customFormat="1" x14ac:dyDescent="0.35"/>
    <row r="869" s="1" customFormat="1" x14ac:dyDescent="0.35"/>
    <row r="870" s="1" customFormat="1" x14ac:dyDescent="0.35"/>
    <row r="871" s="1" customFormat="1" x14ac:dyDescent="0.35"/>
    <row r="872" s="1" customFormat="1" x14ac:dyDescent="0.35"/>
    <row r="873" s="1" customFormat="1" x14ac:dyDescent="0.35"/>
    <row r="874" s="1" customFormat="1" x14ac:dyDescent="0.35"/>
    <row r="875" s="1" customFormat="1" x14ac:dyDescent="0.35"/>
    <row r="876" s="1" customFormat="1" x14ac:dyDescent="0.35"/>
    <row r="877" s="1" customFormat="1" x14ac:dyDescent="0.35"/>
    <row r="878" s="1" customFormat="1" x14ac:dyDescent="0.35"/>
    <row r="879" s="1" customFormat="1" x14ac:dyDescent="0.35"/>
    <row r="880" s="1" customFormat="1" x14ac:dyDescent="0.35"/>
    <row r="881" s="1" customFormat="1" x14ac:dyDescent="0.35"/>
    <row r="882" s="1" customFormat="1" x14ac:dyDescent="0.35"/>
    <row r="883" s="1" customFormat="1" x14ac:dyDescent="0.35"/>
    <row r="884" s="1" customFormat="1" x14ac:dyDescent="0.35"/>
    <row r="885" s="1" customFormat="1" x14ac:dyDescent="0.35"/>
    <row r="886" s="1" customFormat="1" x14ac:dyDescent="0.35"/>
    <row r="887" s="1" customFormat="1" x14ac:dyDescent="0.35"/>
    <row r="888" s="1" customFormat="1" x14ac:dyDescent="0.35"/>
    <row r="889" s="1" customFormat="1" x14ac:dyDescent="0.35"/>
    <row r="890" s="1" customFormat="1" x14ac:dyDescent="0.35"/>
    <row r="891" s="1" customFormat="1" x14ac:dyDescent="0.35"/>
    <row r="892" s="1" customFormat="1" x14ac:dyDescent="0.35"/>
    <row r="893" s="1" customFormat="1" x14ac:dyDescent="0.35"/>
    <row r="894" s="1" customFormat="1" x14ac:dyDescent="0.35"/>
    <row r="895" s="1" customFormat="1" x14ac:dyDescent="0.35"/>
    <row r="896" s="1" customFormat="1" x14ac:dyDescent="0.35"/>
    <row r="897" s="1" customFormat="1" x14ac:dyDescent="0.35"/>
    <row r="898" s="1" customFormat="1" x14ac:dyDescent="0.35"/>
    <row r="899" s="1" customFormat="1" x14ac:dyDescent="0.35"/>
    <row r="900" s="1" customFormat="1" x14ac:dyDescent="0.35"/>
    <row r="901" s="1" customFormat="1" x14ac:dyDescent="0.35"/>
    <row r="902" s="1" customFormat="1" x14ac:dyDescent="0.35"/>
    <row r="903" s="1" customFormat="1" x14ac:dyDescent="0.35"/>
    <row r="904" s="1" customFormat="1" x14ac:dyDescent="0.35"/>
    <row r="905" s="1" customFormat="1" x14ac:dyDescent="0.35"/>
    <row r="906" s="1" customFormat="1" x14ac:dyDescent="0.35"/>
    <row r="907" s="1" customFormat="1" x14ac:dyDescent="0.35"/>
    <row r="908" s="1" customFormat="1" x14ac:dyDescent="0.35"/>
    <row r="909" s="1" customFormat="1" x14ac:dyDescent="0.35"/>
    <row r="910" s="1" customFormat="1" x14ac:dyDescent="0.35"/>
    <row r="911" s="1" customFormat="1" x14ac:dyDescent="0.35"/>
    <row r="912" s="1" customFormat="1" x14ac:dyDescent="0.35"/>
    <row r="913" s="1" customFormat="1" x14ac:dyDescent="0.35"/>
    <row r="914" s="1" customFormat="1" x14ac:dyDescent="0.35"/>
    <row r="915" s="1" customFormat="1" x14ac:dyDescent="0.35"/>
    <row r="916" s="1" customFormat="1" x14ac:dyDescent="0.35"/>
    <row r="917" s="1" customFormat="1" x14ac:dyDescent="0.35"/>
    <row r="918" s="1" customFormat="1" x14ac:dyDescent="0.35"/>
    <row r="919" s="1" customFormat="1" x14ac:dyDescent="0.35"/>
    <row r="920" s="1" customFormat="1" x14ac:dyDescent="0.35"/>
    <row r="921" s="1" customFormat="1" x14ac:dyDescent="0.35"/>
    <row r="922" s="1" customFormat="1" x14ac:dyDescent="0.35"/>
    <row r="923" s="1" customFormat="1" x14ac:dyDescent="0.35"/>
    <row r="924" s="1" customFormat="1" x14ac:dyDescent="0.35"/>
    <row r="925" s="1" customFormat="1" x14ac:dyDescent="0.35"/>
    <row r="926" s="1" customFormat="1" x14ac:dyDescent="0.35"/>
    <row r="927" s="1" customFormat="1" x14ac:dyDescent="0.35"/>
    <row r="928" s="1" customFormat="1" x14ac:dyDescent="0.35"/>
    <row r="929" s="1" customFormat="1" x14ac:dyDescent="0.35"/>
    <row r="930" s="1" customFormat="1" x14ac:dyDescent="0.35"/>
    <row r="931" s="1" customFormat="1" x14ac:dyDescent="0.35"/>
    <row r="932" s="1" customFormat="1" x14ac:dyDescent="0.35"/>
    <row r="933" s="1" customFormat="1" x14ac:dyDescent="0.35"/>
    <row r="934" s="1" customFormat="1" x14ac:dyDescent="0.35"/>
    <row r="935" s="1" customFormat="1" x14ac:dyDescent="0.35"/>
    <row r="936" s="1" customFormat="1" x14ac:dyDescent="0.35"/>
    <row r="937" s="1" customFormat="1" x14ac:dyDescent="0.35"/>
    <row r="938" s="1" customFormat="1" x14ac:dyDescent="0.35"/>
    <row r="939" s="1" customFormat="1" x14ac:dyDescent="0.35"/>
    <row r="940" s="1" customFormat="1" x14ac:dyDescent="0.35"/>
    <row r="941" s="1" customFormat="1" x14ac:dyDescent="0.35"/>
    <row r="942" s="1" customFormat="1" x14ac:dyDescent="0.35"/>
    <row r="943" s="1" customFormat="1" x14ac:dyDescent="0.35"/>
    <row r="944" s="1" customFormat="1" x14ac:dyDescent="0.35"/>
    <row r="945" s="1" customFormat="1" x14ac:dyDescent="0.35"/>
    <row r="946" s="1" customFormat="1" x14ac:dyDescent="0.35"/>
    <row r="947" s="1" customFormat="1" x14ac:dyDescent="0.35"/>
    <row r="948" s="1" customFormat="1" x14ac:dyDescent="0.35"/>
    <row r="949" s="1" customFormat="1" x14ac:dyDescent="0.35"/>
    <row r="950" s="1" customFormat="1" x14ac:dyDescent="0.35"/>
    <row r="951" s="1" customFormat="1" x14ac:dyDescent="0.35"/>
    <row r="952" s="1" customFormat="1" x14ac:dyDescent="0.35"/>
    <row r="953" s="1" customFormat="1" x14ac:dyDescent="0.35"/>
    <row r="954" s="1" customFormat="1" x14ac:dyDescent="0.35"/>
    <row r="955" s="1" customFormat="1" x14ac:dyDescent="0.35"/>
    <row r="956" s="1" customFormat="1" x14ac:dyDescent="0.35"/>
    <row r="957" s="1" customFormat="1" x14ac:dyDescent="0.35"/>
    <row r="958" s="1" customFormat="1" x14ac:dyDescent="0.35"/>
    <row r="959" s="1" customFormat="1" x14ac:dyDescent="0.35"/>
    <row r="960" s="1" customFormat="1" x14ac:dyDescent="0.35"/>
    <row r="961" s="1" customFormat="1" x14ac:dyDescent="0.35"/>
    <row r="962" s="1" customFormat="1" x14ac:dyDescent="0.35"/>
    <row r="963" s="1" customFormat="1" x14ac:dyDescent="0.35"/>
    <row r="964" s="1" customFormat="1" x14ac:dyDescent="0.35"/>
    <row r="965" s="1" customFormat="1" x14ac:dyDescent="0.35"/>
    <row r="966" s="1" customFormat="1" x14ac:dyDescent="0.35"/>
    <row r="967" s="1" customFormat="1" x14ac:dyDescent="0.35"/>
    <row r="968" s="1" customFormat="1" x14ac:dyDescent="0.35"/>
    <row r="969" s="1" customFormat="1" x14ac:dyDescent="0.35"/>
    <row r="970" s="1" customFormat="1" x14ac:dyDescent="0.35"/>
    <row r="971" s="1" customFormat="1" x14ac:dyDescent="0.35"/>
    <row r="972" s="1" customFormat="1" x14ac:dyDescent="0.35"/>
    <row r="973" s="1" customFormat="1" x14ac:dyDescent="0.35"/>
    <row r="974" s="1" customFormat="1" x14ac:dyDescent="0.35"/>
    <row r="975" s="1" customFormat="1" x14ac:dyDescent="0.35"/>
    <row r="976" s="1" customFormat="1" x14ac:dyDescent="0.35"/>
    <row r="977" s="1" customFormat="1" x14ac:dyDescent="0.35"/>
    <row r="978" s="1" customFormat="1" x14ac:dyDescent="0.35"/>
    <row r="979" s="1" customFormat="1" x14ac:dyDescent="0.35"/>
    <row r="980" s="1" customFormat="1" x14ac:dyDescent="0.35"/>
    <row r="981" s="1" customFormat="1" x14ac:dyDescent="0.35"/>
    <row r="982" s="1" customFormat="1" x14ac:dyDescent="0.35"/>
    <row r="983" s="1" customFormat="1" x14ac:dyDescent="0.35"/>
    <row r="984" s="1" customFormat="1" x14ac:dyDescent="0.35"/>
    <row r="985" s="1" customFormat="1" x14ac:dyDescent="0.35"/>
    <row r="986" s="1" customFormat="1" x14ac:dyDescent="0.35"/>
    <row r="987" s="1" customFormat="1" x14ac:dyDescent="0.35"/>
    <row r="988" s="1" customFormat="1" x14ac:dyDescent="0.35"/>
    <row r="989" s="1" customFormat="1" x14ac:dyDescent="0.35"/>
    <row r="990" s="1" customFormat="1" x14ac:dyDescent="0.35"/>
    <row r="991" s="1" customFormat="1" x14ac:dyDescent="0.35"/>
    <row r="992" s="1" customFormat="1" x14ac:dyDescent="0.35"/>
    <row r="993" s="1" customFormat="1" x14ac:dyDescent="0.35"/>
    <row r="994" s="1" customFormat="1" x14ac:dyDescent="0.35"/>
    <row r="995" s="1" customFormat="1" x14ac:dyDescent="0.35"/>
    <row r="996" s="1" customFormat="1" x14ac:dyDescent="0.35"/>
    <row r="997" s="1" customFormat="1" x14ac:dyDescent="0.35"/>
    <row r="998" s="1" customFormat="1" x14ac:dyDescent="0.35"/>
    <row r="999" s="1" customFormat="1" x14ac:dyDescent="0.35"/>
    <row r="1000" s="1" customFormat="1" x14ac:dyDescent="0.35"/>
    <row r="1001" s="1" customFormat="1" x14ac:dyDescent="0.35"/>
    <row r="1002" s="1" customFormat="1" x14ac:dyDescent="0.35"/>
    <row r="1003" s="1" customFormat="1" x14ac:dyDescent="0.35"/>
    <row r="1004" s="1" customFormat="1" x14ac:dyDescent="0.35"/>
    <row r="1005" s="1" customFormat="1" x14ac:dyDescent="0.35"/>
    <row r="1006" s="1" customFormat="1" x14ac:dyDescent="0.35"/>
    <row r="1007" s="1" customFormat="1" x14ac:dyDescent="0.35"/>
    <row r="1008" s="1" customFormat="1" x14ac:dyDescent="0.35"/>
    <row r="1009" s="1" customFormat="1" x14ac:dyDescent="0.35"/>
    <row r="1010" s="1" customFormat="1" x14ac:dyDescent="0.35"/>
    <row r="1011" s="1" customFormat="1" x14ac:dyDescent="0.35"/>
    <row r="1012" s="1" customFormat="1" x14ac:dyDescent="0.35"/>
    <row r="1013" s="1" customFormat="1" x14ac:dyDescent="0.35"/>
    <row r="1014" s="1" customFormat="1" x14ac:dyDescent="0.35"/>
    <row r="1015" s="1" customFormat="1" x14ac:dyDescent="0.35"/>
    <row r="1016" s="1" customFormat="1" x14ac:dyDescent="0.35"/>
    <row r="1017" s="1" customFormat="1" x14ac:dyDescent="0.35"/>
    <row r="1018" s="1" customFormat="1" x14ac:dyDescent="0.35"/>
    <row r="1019" s="1" customFormat="1" x14ac:dyDescent="0.35"/>
    <row r="1020" s="1" customFormat="1" x14ac:dyDescent="0.35"/>
    <row r="1021" s="1" customFormat="1" x14ac:dyDescent="0.35"/>
    <row r="1022" s="1" customFormat="1" x14ac:dyDescent="0.35"/>
    <row r="1023" s="1" customFormat="1" x14ac:dyDescent="0.35"/>
    <row r="1024" s="1" customFormat="1" x14ac:dyDescent="0.35"/>
    <row r="1025" s="1" customFormat="1" x14ac:dyDescent="0.35"/>
    <row r="1026" s="1" customFormat="1" x14ac:dyDescent="0.35"/>
    <row r="1027" s="1" customFormat="1" x14ac:dyDescent="0.35"/>
    <row r="1028" s="1" customFormat="1" x14ac:dyDescent="0.35"/>
    <row r="1029" s="1" customFormat="1" x14ac:dyDescent="0.35"/>
    <row r="1030" s="1" customFormat="1" x14ac:dyDescent="0.35"/>
    <row r="1031" s="1" customFormat="1" x14ac:dyDescent="0.35"/>
    <row r="1032" s="1" customFormat="1" x14ac:dyDescent="0.35"/>
    <row r="1033" s="1" customFormat="1" x14ac:dyDescent="0.35"/>
    <row r="1034" s="1" customFormat="1" x14ac:dyDescent="0.35"/>
    <row r="1035" s="1" customFormat="1" x14ac:dyDescent="0.35"/>
    <row r="1036" s="1" customFormat="1" x14ac:dyDescent="0.35"/>
    <row r="1037" s="1" customFormat="1" x14ac:dyDescent="0.35"/>
    <row r="1038" s="1" customFormat="1" x14ac:dyDescent="0.35"/>
    <row r="1039" s="1" customFormat="1" x14ac:dyDescent="0.35"/>
    <row r="1040" s="1" customFormat="1" x14ac:dyDescent="0.35"/>
    <row r="1041" s="1" customFormat="1" x14ac:dyDescent="0.35"/>
    <row r="1042" s="1" customFormat="1" x14ac:dyDescent="0.35"/>
    <row r="1043" s="1" customFormat="1" x14ac:dyDescent="0.35"/>
    <row r="1044" s="1" customFormat="1" x14ac:dyDescent="0.35"/>
    <row r="1045" s="1" customFormat="1" x14ac:dyDescent="0.35"/>
    <row r="1046" s="1" customFormat="1" x14ac:dyDescent="0.35"/>
    <row r="1047" s="1" customFormat="1" x14ac:dyDescent="0.35"/>
    <row r="1048" s="1" customFormat="1" x14ac:dyDescent="0.35"/>
    <row r="1049" s="1" customFormat="1" x14ac:dyDescent="0.35"/>
    <row r="1050" s="1" customFormat="1" x14ac:dyDescent="0.35"/>
    <row r="1051" s="1" customFormat="1" x14ac:dyDescent="0.35"/>
    <row r="1052" s="1" customFormat="1" x14ac:dyDescent="0.35"/>
    <row r="1053" s="1" customFormat="1" x14ac:dyDescent="0.35"/>
    <row r="1054" s="1" customFormat="1" x14ac:dyDescent="0.35"/>
    <row r="1055" s="1" customFormat="1" x14ac:dyDescent="0.35"/>
    <row r="1056" s="1" customFormat="1" x14ac:dyDescent="0.35"/>
    <row r="1057" s="1" customFormat="1" x14ac:dyDescent="0.35"/>
    <row r="1058" s="1" customFormat="1" x14ac:dyDescent="0.35"/>
    <row r="1059" s="1" customFormat="1" x14ac:dyDescent="0.35"/>
    <row r="1060" s="1" customFormat="1" x14ac:dyDescent="0.35"/>
    <row r="1061" s="1" customFormat="1" x14ac:dyDescent="0.35"/>
    <row r="1062" s="1" customFormat="1" x14ac:dyDescent="0.35"/>
    <row r="1063" s="1" customFormat="1" x14ac:dyDescent="0.35"/>
    <row r="1064" s="1" customFormat="1" x14ac:dyDescent="0.35"/>
    <row r="1065" s="1" customFormat="1" x14ac:dyDescent="0.35"/>
    <row r="1066" s="1" customFormat="1" x14ac:dyDescent="0.35"/>
    <row r="1067" s="1" customFormat="1" x14ac:dyDescent="0.35"/>
    <row r="1068" s="1" customFormat="1" x14ac:dyDescent="0.35"/>
    <row r="1069" s="1" customFormat="1" x14ac:dyDescent="0.35"/>
    <row r="1070" s="1" customFormat="1" x14ac:dyDescent="0.35"/>
    <row r="1071" s="1" customFormat="1" x14ac:dyDescent="0.35"/>
    <row r="1072" s="1" customFormat="1" x14ac:dyDescent="0.35"/>
    <row r="1073" s="1" customFormat="1" x14ac:dyDescent="0.35"/>
    <row r="1074" s="1" customFormat="1" x14ac:dyDescent="0.35"/>
    <row r="1075" s="1" customFormat="1" x14ac:dyDescent="0.35"/>
    <row r="1076" s="1" customFormat="1" x14ac:dyDescent="0.35"/>
    <row r="1077" s="1" customFormat="1" x14ac:dyDescent="0.35"/>
    <row r="1078" s="1" customFormat="1" x14ac:dyDescent="0.35"/>
    <row r="1079" s="1" customFormat="1" x14ac:dyDescent="0.35"/>
    <row r="1080" s="1" customFormat="1" x14ac:dyDescent="0.35"/>
    <row r="1081" s="1" customFormat="1" x14ac:dyDescent="0.35"/>
    <row r="1082" s="1" customFormat="1" x14ac:dyDescent="0.35"/>
    <row r="1083" s="1" customFormat="1" x14ac:dyDescent="0.35"/>
    <row r="1084" s="1" customFormat="1" x14ac:dyDescent="0.35"/>
    <row r="1085" s="1" customFormat="1" x14ac:dyDescent="0.35"/>
    <row r="1086" s="1" customFormat="1" x14ac:dyDescent="0.35"/>
    <row r="1087" s="1" customFormat="1" x14ac:dyDescent="0.35"/>
    <row r="1088" s="1" customFormat="1" x14ac:dyDescent="0.35"/>
    <row r="1089" s="1" customFormat="1" x14ac:dyDescent="0.35"/>
    <row r="1090" s="1" customFormat="1" x14ac:dyDescent="0.35"/>
    <row r="1091" s="1" customFormat="1" x14ac:dyDescent="0.35"/>
    <row r="1092" s="1" customFormat="1" x14ac:dyDescent="0.35"/>
    <row r="1093" s="1" customFormat="1" x14ac:dyDescent="0.35"/>
    <row r="1094" s="1" customFormat="1" x14ac:dyDescent="0.35"/>
    <row r="1095" s="1" customFormat="1" x14ac:dyDescent="0.35"/>
    <row r="1096" s="1" customFormat="1" x14ac:dyDescent="0.35"/>
    <row r="1097" s="1" customFormat="1" x14ac:dyDescent="0.35"/>
    <row r="1098" s="1" customFormat="1" x14ac:dyDescent="0.35"/>
    <row r="1099" s="1" customFormat="1" x14ac:dyDescent="0.35"/>
    <row r="1100" s="1" customFormat="1" x14ac:dyDescent="0.35"/>
    <row r="1101" s="1" customFormat="1" x14ac:dyDescent="0.35"/>
    <row r="1102" s="1" customFormat="1" x14ac:dyDescent="0.35"/>
    <row r="1103" s="1" customFormat="1" x14ac:dyDescent="0.35"/>
    <row r="1104" s="1" customFormat="1" x14ac:dyDescent="0.35"/>
    <row r="1105" s="1" customFormat="1" x14ac:dyDescent="0.35"/>
    <row r="1106" s="1" customFormat="1" x14ac:dyDescent="0.35"/>
    <row r="1107" s="1" customFormat="1" x14ac:dyDescent="0.35"/>
    <row r="1108" s="1" customFormat="1" x14ac:dyDescent="0.35"/>
    <row r="1109" s="1" customFormat="1" x14ac:dyDescent="0.35"/>
    <row r="1110" s="1" customFormat="1" x14ac:dyDescent="0.35"/>
    <row r="1111" s="1" customFormat="1" x14ac:dyDescent="0.35"/>
    <row r="1112" s="1" customFormat="1" x14ac:dyDescent="0.35"/>
    <row r="1113" s="1" customFormat="1" x14ac:dyDescent="0.35"/>
    <row r="1114" s="1" customFormat="1" x14ac:dyDescent="0.35"/>
    <row r="1115" s="1" customFormat="1" x14ac:dyDescent="0.35"/>
    <row r="1116" s="1" customFormat="1" x14ac:dyDescent="0.35"/>
    <row r="1117" s="1" customFormat="1" x14ac:dyDescent="0.35"/>
    <row r="1118" s="1" customFormat="1" x14ac:dyDescent="0.35"/>
    <row r="1119" s="1" customFormat="1" x14ac:dyDescent="0.35"/>
    <row r="1120" s="1" customFormat="1" x14ac:dyDescent="0.35"/>
    <row r="1121" s="1" customFormat="1" x14ac:dyDescent="0.35"/>
    <row r="1122" s="1" customFormat="1" x14ac:dyDescent="0.35"/>
    <row r="1123" s="1" customFormat="1" x14ac:dyDescent="0.35"/>
    <row r="1124" s="1" customFormat="1" x14ac:dyDescent="0.35"/>
    <row r="1125" s="1" customFormat="1" x14ac:dyDescent="0.35"/>
    <row r="1126" s="1" customFormat="1" x14ac:dyDescent="0.35"/>
    <row r="1127" s="1" customFormat="1" x14ac:dyDescent="0.35"/>
    <row r="1128" s="1" customFormat="1" x14ac:dyDescent="0.35"/>
    <row r="1129" s="1" customFormat="1" x14ac:dyDescent="0.35"/>
    <row r="1130" s="1" customFormat="1" x14ac:dyDescent="0.35"/>
    <row r="1131" s="1" customFormat="1" x14ac:dyDescent="0.35"/>
    <row r="1132" s="1" customFormat="1" x14ac:dyDescent="0.35"/>
    <row r="1133" s="1" customFormat="1" x14ac:dyDescent="0.35"/>
    <row r="1134" s="1" customFormat="1" x14ac:dyDescent="0.35"/>
    <row r="1135" s="1" customFormat="1" x14ac:dyDescent="0.35"/>
    <row r="1136" s="1" customFormat="1" x14ac:dyDescent="0.35"/>
    <row r="1137" s="1" customFormat="1" x14ac:dyDescent="0.35"/>
    <row r="1138" s="1" customFormat="1" x14ac:dyDescent="0.35"/>
    <row r="1139" s="1" customFormat="1" x14ac:dyDescent="0.35"/>
    <row r="1140" s="1" customFormat="1" x14ac:dyDescent="0.35"/>
    <row r="1141" s="1" customFormat="1" x14ac:dyDescent="0.35"/>
    <row r="1142" s="1" customFormat="1" x14ac:dyDescent="0.35"/>
    <row r="1143" s="1" customFormat="1" x14ac:dyDescent="0.35"/>
    <row r="1144" s="1" customFormat="1" x14ac:dyDescent="0.35"/>
    <row r="1145" s="1" customFormat="1" x14ac:dyDescent="0.35"/>
    <row r="1146" s="1" customFormat="1" x14ac:dyDescent="0.35"/>
    <row r="1147" s="1" customFormat="1" x14ac:dyDescent="0.35"/>
    <row r="1148" s="1" customFormat="1" x14ac:dyDescent="0.35"/>
    <row r="1149" s="1" customFormat="1" x14ac:dyDescent="0.35"/>
    <row r="1150" s="1" customFormat="1" x14ac:dyDescent="0.35"/>
    <row r="1151" s="1" customFormat="1" x14ac:dyDescent="0.35"/>
    <row r="1152" s="1" customFormat="1" x14ac:dyDescent="0.35"/>
    <row r="1153" s="1" customFormat="1" x14ac:dyDescent="0.35"/>
    <row r="1154" s="1" customFormat="1" x14ac:dyDescent="0.35"/>
    <row r="1155" s="1" customFormat="1" x14ac:dyDescent="0.35"/>
    <row r="1156" s="1" customFormat="1" x14ac:dyDescent="0.35"/>
    <row r="1157" s="1" customFormat="1" x14ac:dyDescent="0.35"/>
    <row r="1158" s="1" customFormat="1" x14ac:dyDescent="0.35"/>
    <row r="1159" s="1" customFormat="1" x14ac:dyDescent="0.35"/>
    <row r="1160" s="1" customFormat="1" x14ac:dyDescent="0.35"/>
    <row r="1161" s="1" customFormat="1" x14ac:dyDescent="0.35"/>
    <row r="1162" s="1" customFormat="1" x14ac:dyDescent="0.35"/>
    <row r="1163" s="1" customFormat="1" x14ac:dyDescent="0.35"/>
    <row r="1164" s="1" customFormat="1" x14ac:dyDescent="0.35"/>
    <row r="1165" s="1" customFormat="1" x14ac:dyDescent="0.35"/>
    <row r="1166" s="1" customFormat="1" x14ac:dyDescent="0.35"/>
    <row r="1167" s="1" customFormat="1" x14ac:dyDescent="0.35"/>
    <row r="1168" s="1" customFormat="1" x14ac:dyDescent="0.35"/>
    <row r="1169" s="1" customFormat="1" x14ac:dyDescent="0.35"/>
    <row r="1170" s="1" customFormat="1" x14ac:dyDescent="0.35"/>
    <row r="1171" s="1" customFormat="1" x14ac:dyDescent="0.35"/>
    <row r="1172" s="1" customFormat="1" x14ac:dyDescent="0.35"/>
    <row r="1173" s="1" customFormat="1" x14ac:dyDescent="0.35"/>
    <row r="1174" s="1" customFormat="1" x14ac:dyDescent="0.35"/>
    <row r="1175" s="1" customFormat="1" x14ac:dyDescent="0.35"/>
    <row r="1176" s="1" customFormat="1" x14ac:dyDescent="0.35"/>
    <row r="1177" s="1" customFormat="1" x14ac:dyDescent="0.35"/>
    <row r="1178" s="1" customFormat="1" x14ac:dyDescent="0.35"/>
    <row r="1179" s="1" customFormat="1" x14ac:dyDescent="0.35"/>
    <row r="1180" s="1" customFormat="1" x14ac:dyDescent="0.35"/>
    <row r="1181" s="1" customFormat="1" x14ac:dyDescent="0.35"/>
    <row r="1182" s="1" customFormat="1" x14ac:dyDescent="0.35"/>
    <row r="1183" s="1" customFormat="1" x14ac:dyDescent="0.35"/>
    <row r="1184" s="1" customFormat="1" x14ac:dyDescent="0.35"/>
    <row r="1185" s="1" customFormat="1" x14ac:dyDescent="0.35"/>
    <row r="1186" s="1" customFormat="1" x14ac:dyDescent="0.35"/>
    <row r="1187" s="1" customFormat="1" x14ac:dyDescent="0.35"/>
    <row r="1188" s="1" customFormat="1" x14ac:dyDescent="0.35"/>
    <row r="1189" s="1" customFormat="1" x14ac:dyDescent="0.35"/>
    <row r="1190" s="1" customFormat="1" x14ac:dyDescent="0.35"/>
    <row r="1191" s="1" customFormat="1" x14ac:dyDescent="0.35"/>
    <row r="1192" s="1" customFormat="1" x14ac:dyDescent="0.35"/>
    <row r="1193" s="1" customFormat="1" x14ac:dyDescent="0.35"/>
    <row r="1194" s="1" customFormat="1" x14ac:dyDescent="0.35"/>
    <row r="1195" s="1" customFormat="1" x14ac:dyDescent="0.35"/>
    <row r="1196" s="1" customFormat="1" x14ac:dyDescent="0.35"/>
    <row r="1197" s="1" customFormat="1" x14ac:dyDescent="0.35"/>
    <row r="1198" s="1" customFormat="1" x14ac:dyDescent="0.35"/>
    <row r="1199" s="1" customFormat="1" x14ac:dyDescent="0.35"/>
    <row r="1200" s="1" customFormat="1" x14ac:dyDescent="0.35"/>
    <row r="1201" s="1" customFormat="1" x14ac:dyDescent="0.35"/>
    <row r="1202" s="1" customFormat="1" x14ac:dyDescent="0.35"/>
    <row r="1203" s="1" customFormat="1" x14ac:dyDescent="0.35"/>
    <row r="1204" s="1" customFormat="1" x14ac:dyDescent="0.35"/>
    <row r="1205" s="1" customFormat="1" x14ac:dyDescent="0.35"/>
    <row r="1206" s="1" customFormat="1" x14ac:dyDescent="0.35"/>
    <row r="1207" s="1" customFormat="1" x14ac:dyDescent="0.35"/>
    <row r="1208" s="1" customFormat="1" x14ac:dyDescent="0.35"/>
    <row r="1209" s="1" customFormat="1" x14ac:dyDescent="0.35"/>
    <row r="1210" s="1" customFormat="1" x14ac:dyDescent="0.35"/>
    <row r="1211" s="1" customFormat="1" x14ac:dyDescent="0.35"/>
    <row r="1212" s="1" customFormat="1" x14ac:dyDescent="0.35"/>
    <row r="1213" s="1" customFormat="1" x14ac:dyDescent="0.35"/>
    <row r="1214" s="1" customFormat="1" x14ac:dyDescent="0.35"/>
    <row r="1215" s="1" customFormat="1" x14ac:dyDescent="0.35"/>
    <row r="1216" s="1" customFormat="1" x14ac:dyDescent="0.35"/>
    <row r="1217" s="1" customFormat="1" x14ac:dyDescent="0.35"/>
    <row r="1218" s="1" customFormat="1" x14ac:dyDescent="0.35"/>
    <row r="1219" s="1" customFormat="1" x14ac:dyDescent="0.35"/>
  </sheetData>
  <mergeCells count="1">
    <mergeCell ref="O5:Q5"/>
  </mergeCells>
  <pageMargins left="0.7" right="0.7" top="0.75" bottom="0.75" header="0.3" footer="0.3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E448"/>
  <sheetViews>
    <sheetView topLeftCell="A6" workbookViewId="0">
      <selection activeCell="E9" sqref="E9"/>
    </sheetView>
  </sheetViews>
  <sheetFormatPr defaultColWidth="8.86328125" defaultRowHeight="12.75" x14ac:dyDescent="0.35"/>
  <cols>
    <col min="1" max="1" width="12.73046875" customWidth="1"/>
    <col min="3" max="3" width="12.73046875" customWidth="1"/>
  </cols>
  <sheetData>
    <row r="1" spans="1:109" ht="13.15" x14ac:dyDescent="0.4">
      <c r="A1" s="170" t="s">
        <v>9</v>
      </c>
      <c r="B1" s="170"/>
      <c r="C1" s="170"/>
      <c r="D1" s="170"/>
      <c r="E1" s="170"/>
      <c r="F1" s="170"/>
      <c r="G1" s="170"/>
      <c r="H1" s="170"/>
      <c r="I1" s="1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</row>
    <row r="2" spans="1:109" ht="13.15" x14ac:dyDescent="0.4">
      <c r="A2" s="3"/>
      <c r="B2" s="3"/>
      <c r="C2" s="3"/>
      <c r="D2" s="3" t="s">
        <v>10</v>
      </c>
      <c r="E2" s="3" t="s">
        <v>11</v>
      </c>
      <c r="F2" s="3" t="s">
        <v>1</v>
      </c>
      <c r="G2" s="3"/>
      <c r="H2" s="3"/>
      <c r="I2" s="1"/>
      <c r="J2" s="1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3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</row>
    <row r="3" spans="1:109" ht="13.15" x14ac:dyDescent="0.4">
      <c r="A3" s="3" t="s">
        <v>12</v>
      </c>
      <c r="B3" s="3"/>
      <c r="C3" s="3" t="s">
        <v>13</v>
      </c>
      <c r="D3" s="3" t="s">
        <v>14</v>
      </c>
      <c r="E3" s="3" t="s">
        <v>2</v>
      </c>
      <c r="F3" s="3" t="s">
        <v>2</v>
      </c>
      <c r="G3" s="3" t="s">
        <v>15</v>
      </c>
      <c r="H3" s="3"/>
      <c r="I3" s="1"/>
      <c r="J3" s="1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</row>
    <row r="4" spans="1:109" ht="13.15" x14ac:dyDescent="0.4">
      <c r="A4" s="3"/>
      <c r="B4" s="3"/>
      <c r="C4" s="3"/>
      <c r="D4" s="3" t="s">
        <v>16</v>
      </c>
      <c r="E4" s="3" t="s">
        <v>4</v>
      </c>
      <c r="F4" s="3" t="s">
        <v>4</v>
      </c>
      <c r="G4" s="3"/>
      <c r="H4" s="3"/>
      <c r="I4" s="1"/>
      <c r="J4" s="1"/>
      <c r="K4" s="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3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</row>
    <row r="5" spans="1:109" ht="13.5" thickBot="1" x14ac:dyDescent="0.45">
      <c r="A5" s="3"/>
      <c r="B5" s="3"/>
      <c r="C5" s="8"/>
      <c r="D5" s="8"/>
      <c r="E5" s="8"/>
      <c r="F5" s="8"/>
      <c r="G5" s="8"/>
      <c r="H5" s="3"/>
      <c r="I5" s="1"/>
      <c r="J5" s="1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3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</row>
    <row r="6" spans="1:109" ht="13.5" thickTop="1" x14ac:dyDescent="0.4">
      <c r="A6" s="3" t="s">
        <v>5</v>
      </c>
      <c r="B6" s="3">
        <v>1</v>
      </c>
      <c r="C6" s="3" t="s">
        <v>17</v>
      </c>
      <c r="D6" s="3">
        <v>1966</v>
      </c>
      <c r="E6" s="164">
        <f>Africa_ratios!J124</f>
        <v>2.1284458290776391</v>
      </c>
      <c r="F6" s="164">
        <f>Africa_ratios!K124</f>
        <v>4.5135164265514245</v>
      </c>
      <c r="G6" s="3"/>
      <c r="H6" s="3"/>
      <c r="I6" s="1"/>
      <c r="J6" s="1"/>
      <c r="K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3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</row>
    <row r="7" spans="1:109" ht="13.15" x14ac:dyDescent="0.4">
      <c r="A7" s="3"/>
      <c r="B7" s="3">
        <v>2</v>
      </c>
      <c r="C7" s="3"/>
      <c r="D7" s="3">
        <v>1968</v>
      </c>
      <c r="E7" s="164">
        <f>Africa_ratios!J126</f>
        <v>1.9851057397005236</v>
      </c>
      <c r="F7" s="164">
        <f>Africa_ratios!K126</f>
        <v>4.1257578409687632</v>
      </c>
      <c r="G7" s="3"/>
      <c r="H7" s="3"/>
      <c r="I7" s="1"/>
      <c r="J7" s="1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3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</row>
    <row r="8" spans="1:109" ht="13.15" x14ac:dyDescent="0.4">
      <c r="A8" s="3" t="s">
        <v>18</v>
      </c>
      <c r="B8" s="3">
        <v>3</v>
      </c>
      <c r="C8" s="3"/>
      <c r="D8" s="3">
        <v>1970</v>
      </c>
      <c r="E8" s="164">
        <f>Africa_ratios!J128</f>
        <v>1.4959349593495934</v>
      </c>
      <c r="F8" s="164">
        <f>Africa_ratios!K128</f>
        <v>3.2498644986449867</v>
      </c>
      <c r="G8" s="3"/>
      <c r="H8" s="3"/>
      <c r="I8" s="1"/>
      <c r="J8" s="1"/>
      <c r="K8" s="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3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</row>
    <row r="9" spans="1:109" ht="13.15" x14ac:dyDescent="0.4">
      <c r="A9" s="3"/>
      <c r="B9" s="3">
        <v>4</v>
      </c>
      <c r="C9" s="3"/>
      <c r="D9" s="3">
        <v>1974</v>
      </c>
      <c r="E9" s="164">
        <f>Africa_ratios!J132</f>
        <v>1.1208904109589042</v>
      </c>
      <c r="F9" s="164">
        <f>Africa_ratios!K132</f>
        <v>2.901027397260274</v>
      </c>
      <c r="G9" s="3"/>
      <c r="H9" s="3"/>
      <c r="I9" s="1"/>
      <c r="J9" s="1"/>
      <c r="K9" s="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3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</row>
    <row r="10" spans="1:109" ht="13.15" x14ac:dyDescent="0.4">
      <c r="A10" s="3"/>
      <c r="B10" s="3">
        <v>5</v>
      </c>
      <c r="C10" s="3" t="s">
        <v>19</v>
      </c>
      <c r="D10" s="3">
        <v>2000</v>
      </c>
      <c r="E10" s="164">
        <f>Africa_ratios!O158</f>
        <v>1.9908531063213186</v>
      </c>
      <c r="F10" s="164">
        <f>Africa_ratios!P158</f>
        <v>3.0279387792066657</v>
      </c>
      <c r="G10" s="3"/>
      <c r="H10" s="3"/>
      <c r="I10" s="1"/>
      <c r="J10" s="1"/>
      <c r="K10" s="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3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</row>
    <row r="11" spans="1:109" ht="13.15" x14ac:dyDescent="0.4">
      <c r="A11" s="3"/>
      <c r="B11" s="3">
        <v>6</v>
      </c>
      <c r="C11" s="3" t="s">
        <v>20</v>
      </c>
      <c r="D11" s="3">
        <v>1985</v>
      </c>
      <c r="E11" s="164">
        <f>Africa_ratios!T143</f>
        <v>9.4356753497264204E-2</v>
      </c>
      <c r="F11" s="164">
        <f>Africa_ratios!U143</f>
        <v>1.3220511801446528</v>
      </c>
      <c r="G11" s="3"/>
      <c r="H11" s="3"/>
      <c r="I11" s="1"/>
      <c r="J11" s="1"/>
      <c r="K11" s="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3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</row>
    <row r="12" spans="1:109" ht="13.15" x14ac:dyDescent="0.4">
      <c r="A12" s="3"/>
      <c r="B12" s="3">
        <v>7</v>
      </c>
      <c r="C12" s="3"/>
      <c r="D12" s="3">
        <v>1988</v>
      </c>
      <c r="E12" s="164">
        <f>Africa_ratios!T146</f>
        <v>4.9483404804778787E-2</v>
      </c>
      <c r="F12" s="164">
        <f>Africa_ratios!U146</f>
        <v>1.3846675701152411</v>
      </c>
      <c r="G12" s="3"/>
      <c r="H12" s="3"/>
      <c r="I12" s="1"/>
      <c r="J12" s="1"/>
      <c r="K12" s="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3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</row>
    <row r="13" spans="1:109" ht="13.15" x14ac:dyDescent="0.4">
      <c r="A13" s="3"/>
      <c r="B13" s="3">
        <v>8</v>
      </c>
      <c r="C13" s="3"/>
      <c r="D13" s="3">
        <v>1993</v>
      </c>
      <c r="E13" s="164">
        <f>Africa_ratios!T151</f>
        <v>5.3680195136627883E-2</v>
      </c>
      <c r="F13" s="164">
        <f>Africa_ratios!U151</f>
        <v>1.8976748009412978</v>
      </c>
      <c r="G13" s="3"/>
      <c r="H13" s="3"/>
      <c r="I13" s="1"/>
      <c r="J13" s="1"/>
      <c r="K13" s="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3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</row>
    <row r="14" spans="1:109" ht="13.15" x14ac:dyDescent="0.4">
      <c r="A14" s="3"/>
      <c r="B14" s="3">
        <v>9</v>
      </c>
      <c r="C14" s="3" t="s">
        <v>21</v>
      </c>
      <c r="D14" s="3">
        <v>1965</v>
      </c>
      <c r="E14" s="164">
        <f>Africa_ratios!Y123</f>
        <v>1.0011903040281223</v>
      </c>
      <c r="F14" s="164">
        <f>Africa_ratios!Z123</f>
        <v>2.3995194286540662</v>
      </c>
      <c r="G14" s="3"/>
      <c r="H14" s="3"/>
      <c r="I14" s="1"/>
      <c r="J14" s="1"/>
      <c r="K14" s="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3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</row>
    <row r="15" spans="1:109" ht="13.15" x14ac:dyDescent="0.4">
      <c r="A15" s="3"/>
      <c r="B15" s="3">
        <v>10</v>
      </c>
      <c r="C15" s="3"/>
      <c r="D15" s="3">
        <v>2000</v>
      </c>
      <c r="E15" s="164">
        <f>Africa_ratios!Y158</f>
        <v>1.3546182681275563</v>
      </c>
      <c r="F15" s="164">
        <f>Africa_ratios!Z158</f>
        <v>4.0341093214920694</v>
      </c>
      <c r="G15" s="3"/>
      <c r="H15" s="3"/>
      <c r="I15" s="1"/>
      <c r="J15" s="1"/>
      <c r="K15" s="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3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</row>
    <row r="16" spans="1:109" ht="13.15" x14ac:dyDescent="0.4">
      <c r="A16" s="3" t="s">
        <v>6</v>
      </c>
      <c r="B16" s="3">
        <v>11</v>
      </c>
      <c r="C16" s="3" t="s">
        <v>22</v>
      </c>
      <c r="D16" s="3">
        <v>1939</v>
      </c>
      <c r="E16" s="164">
        <f>Asia_ratios!E97</f>
        <v>5.13986013986014</v>
      </c>
      <c r="F16" s="164">
        <f>Asia_ratios!F97</f>
        <v>14.839160839160838</v>
      </c>
      <c r="G16" s="3"/>
      <c r="H16" s="3"/>
      <c r="I16" s="1"/>
      <c r="J16" s="1"/>
      <c r="K16" s="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3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</row>
    <row r="17" spans="1:109" ht="13.15" x14ac:dyDescent="0.4">
      <c r="A17" s="3"/>
      <c r="B17" s="3">
        <v>12</v>
      </c>
      <c r="C17" s="3" t="s">
        <v>23</v>
      </c>
      <c r="D17" s="3">
        <v>1958</v>
      </c>
      <c r="E17" s="164">
        <f>Asia_ratios!J116</f>
        <v>0.20402237040223703</v>
      </c>
      <c r="F17" s="164">
        <f>Asia_ratios!K116</f>
        <v>4.3467412346741234</v>
      </c>
      <c r="G17" s="3"/>
      <c r="H17" s="3"/>
      <c r="I17" s="1"/>
      <c r="J17" s="1"/>
      <c r="K17" s="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3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</row>
    <row r="18" spans="1:109" ht="13.15" x14ac:dyDescent="0.4">
      <c r="A18" s="3"/>
      <c r="B18" s="3">
        <v>13</v>
      </c>
      <c r="C18" s="3"/>
      <c r="D18" s="3">
        <v>1969</v>
      </c>
      <c r="E18" s="164">
        <f>Asia_ratios!J127</f>
        <v>1.9432786885245901</v>
      </c>
      <c r="F18" s="164">
        <f>Asia_ratios!K127</f>
        <v>5.1354426229508201</v>
      </c>
      <c r="G18" s="3"/>
      <c r="H18" s="3"/>
      <c r="I18" s="1"/>
      <c r="J18" s="1"/>
      <c r="K18" s="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3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</row>
    <row r="19" spans="1:109" ht="13.15" x14ac:dyDescent="0.4">
      <c r="A19" s="3"/>
      <c r="B19" s="3">
        <v>14</v>
      </c>
      <c r="C19" s="3" t="s">
        <v>18</v>
      </c>
      <c r="D19" s="3">
        <v>1972</v>
      </c>
      <c r="E19" s="164">
        <f>Asia_ratios!J130</f>
        <v>1.5283956043956044</v>
      </c>
      <c r="F19" s="164">
        <f>Asia_ratios!K130</f>
        <v>4.1656703296703297</v>
      </c>
      <c r="G19" s="3"/>
      <c r="H19" s="3"/>
      <c r="I19" s="1"/>
      <c r="J19" s="1"/>
      <c r="K19" s="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3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</row>
    <row r="20" spans="1:109" ht="13.15" x14ac:dyDescent="0.4">
      <c r="A20" s="3"/>
      <c r="B20" s="3">
        <v>15</v>
      </c>
      <c r="C20" s="3" t="s">
        <v>24</v>
      </c>
      <c r="D20" s="3">
        <v>1999</v>
      </c>
      <c r="E20" s="164">
        <f>Asia_ratios!O157</f>
        <v>2.7703200144351454</v>
      </c>
      <c r="F20" s="164">
        <f>Asia_ratios!P157</f>
        <v>5.4229371805826068</v>
      </c>
      <c r="G20" s="3"/>
      <c r="H20" s="3"/>
      <c r="I20" s="1"/>
      <c r="J20" s="1"/>
      <c r="K20" s="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3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</row>
    <row r="21" spans="1:109" ht="13.15" x14ac:dyDescent="0.4">
      <c r="A21" s="3"/>
      <c r="B21" s="3">
        <v>16</v>
      </c>
      <c r="C21" s="3" t="s">
        <v>25</v>
      </c>
      <c r="D21" s="3">
        <v>1942</v>
      </c>
      <c r="E21" s="164">
        <f>Asia_ratios!T100</f>
        <v>3.9029652351738241E-2</v>
      </c>
      <c r="F21" s="164">
        <f>Asia_ratios!U100</f>
        <v>1.8261790963701432</v>
      </c>
      <c r="G21" s="3"/>
      <c r="H21" s="3"/>
      <c r="I21" s="1"/>
      <c r="J21" s="1"/>
      <c r="K21" s="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3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</row>
    <row r="22" spans="1:109" ht="13.15" x14ac:dyDescent="0.4">
      <c r="A22" s="3"/>
      <c r="B22" s="3">
        <v>17</v>
      </c>
      <c r="C22" s="3" t="s">
        <v>26</v>
      </c>
      <c r="D22" s="165">
        <v>1997</v>
      </c>
      <c r="E22" s="164">
        <f>Asia_ratios!Y155</f>
        <v>1.9515858360953406</v>
      </c>
      <c r="F22" s="164">
        <f>Asia_ratios!Z155</f>
        <v>2.451284448039476</v>
      </c>
      <c r="G22" s="3" t="s">
        <v>27</v>
      </c>
      <c r="H22" s="3"/>
      <c r="I22" s="1"/>
      <c r="J22" s="1"/>
      <c r="K22" s="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3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</row>
    <row r="23" spans="1:109" ht="13.15" x14ac:dyDescent="0.4">
      <c r="A23" s="3"/>
      <c r="B23" s="3">
        <v>18</v>
      </c>
      <c r="C23" s="3" t="s">
        <v>28</v>
      </c>
      <c r="D23" s="165">
        <v>1998</v>
      </c>
      <c r="E23" s="164">
        <f>Asia_ratios!AD156</f>
        <v>3.3198294243070361</v>
      </c>
      <c r="F23" s="164">
        <f>Asia_ratios!AE156</f>
        <v>6.2814498933901923</v>
      </c>
      <c r="G23" s="3"/>
      <c r="H23" s="3"/>
      <c r="I23" s="1"/>
      <c r="J23" s="1"/>
      <c r="K23" s="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3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</row>
    <row r="24" spans="1:109" ht="13.15" x14ac:dyDescent="0.4">
      <c r="A24" s="3"/>
      <c r="B24" s="3">
        <v>19</v>
      </c>
      <c r="C24" s="3" t="s">
        <v>29</v>
      </c>
      <c r="D24" s="165">
        <v>1983</v>
      </c>
      <c r="E24" s="164">
        <f>Asia_ratios!AI141</f>
        <v>0.23182017543859648</v>
      </c>
      <c r="F24" s="164">
        <f>Asia_ratios!AJ141</f>
        <v>1.2482214912280702</v>
      </c>
      <c r="G24" s="3"/>
      <c r="H24" s="3"/>
      <c r="I24" s="1"/>
      <c r="J24" s="1"/>
      <c r="K24" s="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3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</row>
    <row r="25" spans="1:109" ht="13.15" x14ac:dyDescent="0.4">
      <c r="A25" s="3"/>
      <c r="B25" s="3">
        <v>20</v>
      </c>
      <c r="C25" s="3" t="s">
        <v>30</v>
      </c>
      <c r="D25" s="165">
        <v>1979</v>
      </c>
      <c r="E25" s="164">
        <f>Asia_ratios!AN137</f>
        <v>1.2320491803278688</v>
      </c>
      <c r="F25" s="164">
        <f>Asia_ratios!AO137</f>
        <v>2.9542622950819672</v>
      </c>
      <c r="G25" s="3"/>
      <c r="H25" s="3"/>
      <c r="I25" s="1"/>
      <c r="J25" s="1"/>
      <c r="K25" s="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3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</row>
    <row r="26" spans="1:109" ht="13.15" x14ac:dyDescent="0.4">
      <c r="A26" s="3"/>
      <c r="B26" s="3">
        <v>21</v>
      </c>
      <c r="C26" s="3"/>
      <c r="D26" s="165">
        <v>1981</v>
      </c>
      <c r="E26" s="164">
        <f>Asia_ratios!AN139</f>
        <v>2.0304054054054053</v>
      </c>
      <c r="F26" s="164">
        <f>Asia_ratios!AO139</f>
        <v>4.4512162162162161</v>
      </c>
      <c r="G26" s="3"/>
      <c r="H26" s="3"/>
      <c r="I26" s="1"/>
      <c r="J26" s="1"/>
      <c r="K26" s="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3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</row>
    <row r="27" spans="1:109" ht="13.15" x14ac:dyDescent="0.4">
      <c r="A27" s="3" t="s">
        <v>7</v>
      </c>
      <c r="B27" s="3">
        <v>22</v>
      </c>
      <c r="C27" s="3" t="s">
        <v>31</v>
      </c>
      <c r="D27" s="165">
        <v>1932</v>
      </c>
      <c r="E27" s="164">
        <f>Europe_ratios!E118</f>
        <v>1.913155386081983</v>
      </c>
      <c r="F27" s="164">
        <f>Europe_ratios!F118</f>
        <v>2.68465204957102</v>
      </c>
      <c r="G27" s="3"/>
      <c r="H27" s="3"/>
      <c r="I27" s="1"/>
      <c r="J27" s="1"/>
      <c r="K27" s="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3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</row>
    <row r="28" spans="1:109" ht="13.15" x14ac:dyDescent="0.4">
      <c r="A28" s="3"/>
      <c r="B28" s="3">
        <v>23</v>
      </c>
      <c r="C28" s="3" t="s">
        <v>32</v>
      </c>
      <c r="D28" s="165">
        <v>1932</v>
      </c>
      <c r="E28" s="164">
        <f>Europe_ratios!J118</f>
        <v>0.64381257509010814</v>
      </c>
      <c r="F28" s="164">
        <f>Europe_ratios!K118</f>
        <v>2.4303764517420903</v>
      </c>
      <c r="G28" s="3"/>
      <c r="H28" s="3"/>
      <c r="I28" s="1"/>
      <c r="J28" s="1"/>
      <c r="K28" s="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3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</row>
    <row r="29" spans="1:109" ht="13.15" x14ac:dyDescent="0.4">
      <c r="A29" s="3"/>
      <c r="B29" s="3">
        <v>24</v>
      </c>
      <c r="C29" s="3"/>
      <c r="D29" s="165">
        <v>1939</v>
      </c>
      <c r="E29" s="164">
        <f>Europe_ratios!J125</f>
        <v>5.466383881230117E-2</v>
      </c>
      <c r="F29" s="164">
        <f>Europe_ratios!K125</f>
        <v>1.3084453870625663</v>
      </c>
      <c r="G29" s="3"/>
      <c r="H29" s="3"/>
      <c r="I29" s="1"/>
      <c r="J29" s="1"/>
      <c r="K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3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</row>
    <row r="30" spans="1:109" ht="13.15" x14ac:dyDescent="0.4">
      <c r="A30" s="3"/>
      <c r="B30" s="3">
        <v>25</v>
      </c>
      <c r="C30" s="3" t="s">
        <v>33</v>
      </c>
      <c r="D30" s="165">
        <v>1932</v>
      </c>
      <c r="E30" s="164">
        <f>Europe_ratios!O118</f>
        <v>3.4364296233957501</v>
      </c>
      <c r="F30" s="164">
        <f>Europe_ratios!P118</f>
        <v>4.5275089417210186</v>
      </c>
      <c r="G30" s="3"/>
      <c r="H30" s="3"/>
      <c r="I30" s="1"/>
      <c r="J30" s="1"/>
      <c r="K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3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</row>
    <row r="31" spans="1:109" ht="13.15" x14ac:dyDescent="0.4">
      <c r="A31" s="3"/>
      <c r="B31" s="3">
        <v>26</v>
      </c>
      <c r="C31" s="3" t="s">
        <v>34</v>
      </c>
      <c r="D31" s="165">
        <v>1932</v>
      </c>
      <c r="E31" s="164">
        <f>Europe_ratios!T118</f>
        <v>1.2933970460469157</v>
      </c>
      <c r="F31" s="164">
        <f>Europe_ratios!U118</f>
        <v>1.4782797567332755</v>
      </c>
      <c r="G31" s="3"/>
      <c r="H31" s="3"/>
      <c r="I31" s="1"/>
      <c r="J31" s="1"/>
      <c r="K31" s="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3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</row>
    <row r="32" spans="1:109" ht="13.15" x14ac:dyDescent="0.4">
      <c r="A32" s="3"/>
      <c r="B32" s="3">
        <v>27</v>
      </c>
      <c r="C32" s="3"/>
      <c r="D32" s="165">
        <v>1940</v>
      </c>
      <c r="E32" s="164">
        <f>Europe_ratios!T126</f>
        <v>0.30269433261071538</v>
      </c>
      <c r="F32" s="164">
        <f>Europe_ratios!U126</f>
        <v>0.94317126045215238</v>
      </c>
      <c r="G32" s="3"/>
      <c r="H32" s="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</row>
    <row r="33" spans="1:109" ht="13.15" x14ac:dyDescent="0.4">
      <c r="A33" s="3"/>
      <c r="B33" s="3">
        <v>28</v>
      </c>
      <c r="C33" s="3" t="s">
        <v>35</v>
      </c>
      <c r="D33" s="165">
        <v>1940</v>
      </c>
      <c r="E33" s="164">
        <f>Europe_ratios!Y126</f>
        <v>4.819165378670788E-2</v>
      </c>
      <c r="F33" s="164">
        <f>Europe_ratios!Z126</f>
        <v>5.2467387944358581</v>
      </c>
      <c r="G33" s="3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</row>
    <row r="34" spans="1:109" ht="13.15" x14ac:dyDescent="0.4">
      <c r="A34" s="3"/>
      <c r="B34" s="3">
        <v>29</v>
      </c>
      <c r="C34" s="3" t="s">
        <v>36</v>
      </c>
      <c r="D34" s="165">
        <v>1936</v>
      </c>
      <c r="E34" s="164">
        <f>Europe_ratios!AD122</f>
        <v>1.5117035698147312</v>
      </c>
      <c r="F34" s="164">
        <f>Europe_ratios!AE122</f>
        <v>2.1200180750112971</v>
      </c>
      <c r="G34" s="3"/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</row>
    <row r="35" spans="1:109" ht="13.15" x14ac:dyDescent="0.4">
      <c r="A35" s="3"/>
      <c r="B35" s="3">
        <v>30</v>
      </c>
      <c r="C35" s="3" t="s">
        <v>37</v>
      </c>
      <c r="D35" s="165">
        <v>1933</v>
      </c>
      <c r="E35" s="164">
        <f>Europe_ratios!AN119</f>
        <v>4.3016281855804834</v>
      </c>
      <c r="F35" s="164">
        <f>Europe_ratios!AO119</f>
        <v>5.3529350903942499</v>
      </c>
      <c r="G35" s="3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</row>
    <row r="36" spans="1:109" ht="13.15" x14ac:dyDescent="0.4">
      <c r="A36" s="3"/>
      <c r="B36" s="3">
        <v>31</v>
      </c>
      <c r="C36" s="3" t="s">
        <v>38</v>
      </c>
      <c r="D36" s="165">
        <v>1998</v>
      </c>
      <c r="E36" s="164">
        <f>Europe_ratios!AS184</f>
        <v>3.8994544510774602</v>
      </c>
      <c r="F36" s="164">
        <f>Europe_ratios!AT184</f>
        <v>4.9545858662319047</v>
      </c>
      <c r="G36" s="3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</row>
    <row r="37" spans="1:109" ht="13.15" x14ac:dyDescent="0.4">
      <c r="A37" s="3"/>
      <c r="B37" s="3">
        <v>32</v>
      </c>
      <c r="C37" s="3" t="s">
        <v>39</v>
      </c>
      <c r="D37" s="165">
        <v>1877</v>
      </c>
      <c r="E37" s="164">
        <f>Europe_ratios!AX63</f>
        <v>4.9548022598870061</v>
      </c>
      <c r="F37" s="164">
        <f>Europe_ratios!AY63</f>
        <v>15.827118644067797</v>
      </c>
      <c r="G37" s="3"/>
      <c r="H37" s="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</row>
    <row r="38" spans="1:109" ht="13.15" x14ac:dyDescent="0.4">
      <c r="A38" s="3"/>
      <c r="B38" s="3">
        <v>33</v>
      </c>
      <c r="C38" s="3" t="s">
        <v>40</v>
      </c>
      <c r="D38" s="165">
        <v>1933</v>
      </c>
      <c r="E38" s="164">
        <f>Europe_ratios!BC119</f>
        <v>1.3798850574712644</v>
      </c>
      <c r="F38" s="164">
        <f>Europe_ratios!BD119</f>
        <v>2.6896551724137931</v>
      </c>
      <c r="G38" s="3"/>
      <c r="H38" s="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</row>
    <row r="39" spans="1:109" ht="13.15" x14ac:dyDescent="0.4">
      <c r="A39" s="3"/>
      <c r="B39" s="3">
        <v>34</v>
      </c>
      <c r="C39" s="3"/>
      <c r="D39" s="165">
        <v>1940</v>
      </c>
      <c r="E39" s="164">
        <f>Europe_ratios!BC126</f>
        <v>0.60672727272727267</v>
      </c>
      <c r="F39" s="164">
        <f>Europe_ratios!BD126</f>
        <v>1.530909090909091</v>
      </c>
      <c r="G39" s="3"/>
      <c r="H39" s="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</row>
    <row r="40" spans="1:109" ht="13.15" x14ac:dyDescent="0.4">
      <c r="A40" s="3"/>
      <c r="B40" s="3">
        <v>35</v>
      </c>
      <c r="C40" s="3"/>
      <c r="D40" s="165">
        <v>1978</v>
      </c>
      <c r="E40" s="164">
        <f>Europe_ratios!BC164</f>
        <v>0.24845679012345678</v>
      </c>
      <c r="F40" s="164">
        <f>Europe_ratios!BD164</f>
        <v>1.0015432098765431</v>
      </c>
      <c r="G40" s="3"/>
      <c r="H40" s="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</row>
    <row r="41" spans="1:109" ht="13.15" x14ac:dyDescent="0.4">
      <c r="A41" s="3" t="s">
        <v>8</v>
      </c>
      <c r="B41" s="3">
        <v>36</v>
      </c>
      <c r="C41" s="3" t="s">
        <v>41</v>
      </c>
      <c r="D41" s="165">
        <v>1890</v>
      </c>
      <c r="E41" s="164">
        <f>LatAm_ratios!E78</f>
        <v>4.4206896551724135</v>
      </c>
      <c r="F41" s="164">
        <f>LatAm_ratios!F78</f>
        <v>12.463793103448275</v>
      </c>
      <c r="G41" s="3"/>
      <c r="H41" s="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</row>
    <row r="42" spans="1:109" ht="13.15" x14ac:dyDescent="0.4">
      <c r="A42" s="3"/>
      <c r="B42" s="3">
        <v>37</v>
      </c>
      <c r="C42" s="3"/>
      <c r="D42" s="165">
        <v>1951</v>
      </c>
      <c r="E42" s="164">
        <f>LatAm_ratios!E139</f>
        <v>1.3417855256207078E-3</v>
      </c>
      <c r="F42" s="164">
        <f>LatAm_ratios!F139</f>
        <v>3.7181405176967774</v>
      </c>
      <c r="G42" s="3"/>
      <c r="H42" s="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</row>
    <row r="43" spans="1:109" ht="13.15" x14ac:dyDescent="0.4">
      <c r="A43" s="3"/>
      <c r="B43" s="3">
        <v>38</v>
      </c>
      <c r="C43" s="3"/>
      <c r="D43" s="165">
        <v>1982</v>
      </c>
      <c r="E43" s="164">
        <f>LatAm_ratios!E170</f>
        <v>1.7904535752173916</v>
      </c>
      <c r="F43" s="164">
        <f>LatAm_ratios!F170</f>
        <v>3.438362270869566</v>
      </c>
      <c r="G43" s="3"/>
      <c r="H43" s="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</row>
    <row r="44" spans="1:109" ht="13.15" x14ac:dyDescent="0.4">
      <c r="A44" s="3"/>
      <c r="B44" s="3">
        <v>39</v>
      </c>
      <c r="C44" s="3"/>
      <c r="D44" s="165">
        <v>1989</v>
      </c>
      <c r="E44" s="164">
        <f>LatAm_ratios!E177</f>
        <v>17.786773439866792</v>
      </c>
      <c r="F44" s="164">
        <f>LatAm_ratios!F177</f>
        <v>19.608398904227091</v>
      </c>
      <c r="G44" s="3"/>
      <c r="H44" s="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</row>
    <row r="45" spans="1:109" ht="13.15" x14ac:dyDescent="0.4">
      <c r="A45" s="3"/>
      <c r="B45" s="3">
        <v>40</v>
      </c>
      <c r="C45" s="3"/>
      <c r="D45" s="166">
        <v>2001</v>
      </c>
      <c r="E45" s="164">
        <f>LatAm_ratios!E189</f>
        <v>1.6765694801326969</v>
      </c>
      <c r="F45" s="164">
        <f>LatAm_ratios!F189</f>
        <v>2.8639169997856651</v>
      </c>
      <c r="G45" s="3"/>
      <c r="H45" s="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</row>
    <row r="46" spans="1:109" ht="13.15" x14ac:dyDescent="0.4">
      <c r="A46" s="3"/>
      <c r="B46" s="3">
        <v>41</v>
      </c>
      <c r="C46" s="3"/>
      <c r="D46" s="166">
        <v>2002</v>
      </c>
      <c r="E46" s="164">
        <f>LatAm_ratios!E190</f>
        <v>5.3445689825946729</v>
      </c>
      <c r="F46" s="164">
        <v>7.642148375146526</v>
      </c>
      <c r="G46" s="3"/>
      <c r="H46" s="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</row>
    <row r="47" spans="1:109" ht="13.15" x14ac:dyDescent="0.4">
      <c r="A47" s="3"/>
      <c r="B47" s="3">
        <v>42</v>
      </c>
      <c r="C47" s="3" t="s">
        <v>42</v>
      </c>
      <c r="D47" s="166">
        <v>1931</v>
      </c>
      <c r="E47" s="164">
        <f>LatAm_ratios!J119</f>
        <v>8.6181818181818173</v>
      </c>
      <c r="F47" s="164">
        <f>LatAm_ratios!K119</f>
        <v>10.786363636363637</v>
      </c>
      <c r="G47" s="3"/>
      <c r="H47" s="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</row>
    <row r="48" spans="1:109" ht="13.15" x14ac:dyDescent="0.4">
      <c r="A48" s="3"/>
      <c r="B48" s="3">
        <v>43</v>
      </c>
      <c r="C48" s="3" t="s">
        <v>43</v>
      </c>
      <c r="D48" s="166">
        <v>1826</v>
      </c>
      <c r="E48" s="164">
        <v>4.4000000000000004</v>
      </c>
      <c r="F48" s="164">
        <v>5.56</v>
      </c>
      <c r="G48" s="3" t="s">
        <v>27</v>
      </c>
      <c r="H48" s="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</row>
    <row r="49" spans="1:109" ht="13.15" x14ac:dyDescent="0.4">
      <c r="A49" s="3"/>
      <c r="B49" s="3">
        <v>44</v>
      </c>
      <c r="C49" s="3"/>
      <c r="D49" s="166">
        <v>1898</v>
      </c>
      <c r="E49" s="164">
        <f>LatAm_ratios!O86</f>
        <v>3.7035360481841066</v>
      </c>
      <c r="F49" s="164">
        <f>LatAm_ratios!P86</f>
        <v>6.0956790123456788</v>
      </c>
      <c r="G49" s="3"/>
      <c r="H49" s="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</row>
    <row r="50" spans="1:109" ht="13.15" x14ac:dyDescent="0.4">
      <c r="A50" s="3"/>
      <c r="B50" s="3">
        <v>45</v>
      </c>
      <c r="C50" s="3"/>
      <c r="D50" s="166">
        <v>1902</v>
      </c>
      <c r="E50" s="164">
        <f>LatAm_ratios!O90</f>
        <v>3.4549397560975597</v>
      </c>
      <c r="F50" s="164">
        <f>LatAm_ratios!P90</f>
        <v>5.2965116279069768</v>
      </c>
      <c r="G50" s="3"/>
      <c r="H50" s="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</row>
    <row r="51" spans="1:109" ht="13.15" x14ac:dyDescent="0.4">
      <c r="A51" s="3"/>
      <c r="B51" s="3">
        <v>46</v>
      </c>
      <c r="C51" s="3"/>
      <c r="D51" s="166">
        <v>1914</v>
      </c>
      <c r="E51" s="164">
        <f>LatAm_ratios!O102</f>
        <v>4.2955082742316781</v>
      </c>
      <c r="F51" s="164">
        <f>LatAm_ratios!P102</f>
        <v>8.6834025874479721</v>
      </c>
      <c r="G51" s="3"/>
      <c r="H51" s="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</row>
    <row r="52" spans="1:109" ht="13.15" x14ac:dyDescent="0.4">
      <c r="A52" s="3"/>
      <c r="B52" s="3">
        <v>47</v>
      </c>
      <c r="C52" s="3"/>
      <c r="D52" s="166">
        <v>1931</v>
      </c>
      <c r="E52" s="164">
        <f>LatAm_ratios!O119</f>
        <v>4.9891614375356532</v>
      </c>
      <c r="F52" s="164">
        <f>LatAm_ratios!P119</f>
        <v>8.5148887621220766</v>
      </c>
      <c r="G52" s="3"/>
      <c r="H52" s="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</row>
    <row r="53" spans="1:109" ht="13.15" x14ac:dyDescent="0.4">
      <c r="A53" s="3"/>
      <c r="B53" s="3">
        <v>48</v>
      </c>
      <c r="C53" s="3"/>
      <c r="D53" s="166">
        <v>1937</v>
      </c>
      <c r="E53" s="164">
        <f>LatAm_ratios!O125</f>
        <v>2.5583477758521087</v>
      </c>
      <c r="F53" s="164">
        <f>LatAm_ratios!P125</f>
        <v>5.5057481224725597</v>
      </c>
      <c r="G53" s="3"/>
      <c r="H53" s="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</row>
    <row r="54" spans="1:109" ht="13.15" x14ac:dyDescent="0.4">
      <c r="A54" s="3"/>
      <c r="B54" s="3">
        <v>49</v>
      </c>
      <c r="C54" s="3"/>
      <c r="D54" s="166">
        <v>1983</v>
      </c>
      <c r="E54" s="164">
        <f>LatAm_ratios!O171</f>
        <v>0.82512710576806558</v>
      </c>
      <c r="F54" s="164">
        <f>LatAm_ratios!P171</f>
        <v>1.9766494284444531</v>
      </c>
      <c r="G54" s="3"/>
      <c r="H54" s="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</row>
    <row r="55" spans="1:109" ht="13.15" x14ac:dyDescent="0.4">
      <c r="A55" s="3"/>
      <c r="B55" s="3">
        <v>50</v>
      </c>
      <c r="C55" s="3" t="s">
        <v>44</v>
      </c>
      <c r="D55" s="166">
        <v>1931</v>
      </c>
      <c r="E55" s="164">
        <f>LatAm_ratios!T119</f>
        <v>3.51489898989899</v>
      </c>
      <c r="F55" s="164">
        <f>LatAm_ratios!U119</f>
        <v>4.2852272727272727</v>
      </c>
      <c r="G55" s="3"/>
      <c r="H55" s="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</row>
    <row r="56" spans="1:109" ht="13.15" x14ac:dyDescent="0.4">
      <c r="A56" s="3"/>
      <c r="B56" s="3">
        <v>51</v>
      </c>
      <c r="C56" s="3"/>
      <c r="D56" s="166">
        <v>1937</v>
      </c>
      <c r="E56" s="164">
        <f>LatAm_ratios!T125</f>
        <v>1.7791927627000694</v>
      </c>
      <c r="F56" s="164">
        <f>LatAm_ratios!U125</f>
        <v>2.8404314544189284</v>
      </c>
      <c r="G56" s="3"/>
      <c r="H56" s="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</row>
    <row r="57" spans="1:109" ht="13.15" x14ac:dyDescent="0.4">
      <c r="A57" s="3"/>
      <c r="B57" s="3">
        <v>52</v>
      </c>
      <c r="C57" s="3"/>
      <c r="D57" s="166">
        <v>1983</v>
      </c>
      <c r="E57" s="164">
        <f>LatAm_ratios!T171</f>
        <v>1.2321720518444663</v>
      </c>
      <c r="F57" s="164">
        <f>LatAm_ratios!U171</f>
        <v>1.5970972562838299</v>
      </c>
      <c r="G57" s="3"/>
      <c r="H57" s="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</row>
    <row r="58" spans="1:109" ht="13.15" x14ac:dyDescent="0.4">
      <c r="A58" s="3"/>
      <c r="B58" s="3">
        <v>53</v>
      </c>
      <c r="C58" s="3" t="s">
        <v>45</v>
      </c>
      <c r="D58" s="166">
        <v>1932</v>
      </c>
      <c r="E58" s="164">
        <f>LatAm_ratios!Y120</f>
        <v>1.8333333333333333</v>
      </c>
      <c r="F58" s="164">
        <f>LatAm_ratios!Z120</f>
        <v>3.2777777777777777</v>
      </c>
      <c r="G58" s="3"/>
      <c r="H58" s="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</row>
    <row r="59" spans="1:109" ht="13.15" x14ac:dyDescent="0.4">
      <c r="A59" s="3"/>
      <c r="B59" s="3">
        <v>54</v>
      </c>
      <c r="C59" s="3"/>
      <c r="D59" s="166">
        <v>1935</v>
      </c>
      <c r="E59" s="164">
        <f>LatAm_ratios!Y123</f>
        <v>2.4370967741935483</v>
      </c>
      <c r="F59" s="164">
        <f>LatAm_ratios!Z123</f>
        <v>3.7870967741935484</v>
      </c>
      <c r="G59" s="3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</row>
    <row r="60" spans="1:109" ht="13.15" x14ac:dyDescent="0.4">
      <c r="A60" s="3"/>
      <c r="B60" s="3">
        <v>55</v>
      </c>
      <c r="C60" s="3" t="s">
        <v>46</v>
      </c>
      <c r="D60" s="166">
        <v>1932</v>
      </c>
      <c r="E60" s="164">
        <f>LatAm_ratios!AD120</f>
        <v>3.2304347826086954</v>
      </c>
      <c r="F60" s="164">
        <f>LatAm_ratios!AE120</f>
        <v>4.4391304347826086</v>
      </c>
      <c r="G60" s="3"/>
      <c r="H60" s="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</row>
    <row r="61" spans="1:109" ht="13.15" x14ac:dyDescent="0.4">
      <c r="A61" s="3"/>
      <c r="B61" s="3">
        <v>56</v>
      </c>
      <c r="C61" s="3"/>
      <c r="D61" s="3">
        <v>1962</v>
      </c>
      <c r="E61" s="164">
        <f>LatAm_ratios!AD150</f>
        <v>0.58897637795275593</v>
      </c>
      <c r="F61" s="164">
        <f>LatAm_ratios!AE150</f>
        <v>1.646194225721785</v>
      </c>
      <c r="G61" s="3"/>
      <c r="H61" s="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</row>
    <row r="62" spans="1:109" ht="13.15" x14ac:dyDescent="0.4">
      <c r="A62" s="3"/>
      <c r="B62" s="3">
        <v>57</v>
      </c>
      <c r="C62" s="3"/>
      <c r="D62" s="3">
        <v>1981</v>
      </c>
      <c r="E62" s="164">
        <f>LatAm_ratios!AD169</f>
        <v>1.1858809687224237</v>
      </c>
      <c r="F62" s="164">
        <f>LatAm_ratios!AE169</f>
        <v>2.2023041474654379</v>
      </c>
      <c r="G62" s="3"/>
      <c r="H62" s="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</row>
    <row r="63" spans="1:109" ht="13.15" x14ac:dyDescent="0.4">
      <c r="A63" s="3"/>
      <c r="B63" s="3">
        <v>58</v>
      </c>
      <c r="C63" s="3" t="s">
        <v>47</v>
      </c>
      <c r="D63" s="3">
        <v>1929</v>
      </c>
      <c r="E63" s="164">
        <f>LatAm_ratios!AJ117</f>
        <v>0.82267441860465118</v>
      </c>
      <c r="F63" s="164">
        <f>LatAm_ratios!AK117</f>
        <v>1.1278688524590164</v>
      </c>
      <c r="G63" s="3"/>
      <c r="H63" s="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</row>
    <row r="64" spans="1:109" ht="13.15" x14ac:dyDescent="0.4">
      <c r="A64" s="3"/>
      <c r="B64" s="3">
        <v>59</v>
      </c>
      <c r="C64" s="3"/>
      <c r="D64" s="3">
        <v>1962</v>
      </c>
      <c r="E64" s="164">
        <f>LatAm_ratios!AJ150</f>
        <v>0.45811772944792434</v>
      </c>
      <c r="F64" s="164">
        <f>LatAm_ratios!AK150</f>
        <v>1.5836722119531732</v>
      </c>
      <c r="G64" s="3"/>
      <c r="H64" s="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</row>
    <row r="65" spans="1:109" ht="13.15" x14ac:dyDescent="0.4">
      <c r="A65" s="3"/>
      <c r="B65" s="3">
        <v>60</v>
      </c>
      <c r="C65" s="3"/>
      <c r="D65" s="165">
        <v>1999</v>
      </c>
      <c r="E65" s="164">
        <f>LatAm_ratios!AJ187</f>
        <v>5.0868391866913125</v>
      </c>
      <c r="F65" s="164">
        <f>LatAm_ratios!AK187</f>
        <v>6.2045841035120155</v>
      </c>
      <c r="G65" s="3"/>
      <c r="H65" s="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</row>
    <row r="66" spans="1:109" ht="13.15" x14ac:dyDescent="0.4">
      <c r="A66" s="3"/>
      <c r="B66" s="3">
        <v>61</v>
      </c>
      <c r="C66" s="3" t="s">
        <v>48</v>
      </c>
      <c r="D66" s="3">
        <v>1921</v>
      </c>
      <c r="E66" s="164">
        <f>LatAm_ratios!AO109</f>
        <v>1.33</v>
      </c>
      <c r="F66" s="164">
        <f>LatAm_ratios!AP109</f>
        <v>3.3600000000000003</v>
      </c>
      <c r="G66" s="3"/>
      <c r="H66" s="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</row>
    <row r="67" spans="1:109" ht="13.15" x14ac:dyDescent="0.4">
      <c r="A67" s="3"/>
      <c r="B67" s="3">
        <v>62</v>
      </c>
      <c r="C67" s="3"/>
      <c r="D67" s="3">
        <v>1932</v>
      </c>
      <c r="E67" s="164">
        <f>LatAm_ratios!AO120</f>
        <v>1.9315789473684213</v>
      </c>
      <c r="F67" s="164">
        <f>LatAm_ratios!AP120</f>
        <v>2.5789473684210527</v>
      </c>
      <c r="G67" s="3"/>
      <c r="H67" s="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</row>
    <row r="68" spans="1:109" ht="13.15" x14ac:dyDescent="0.4">
      <c r="A68" s="3"/>
      <c r="B68" s="3">
        <v>63</v>
      </c>
      <c r="C68" s="3"/>
      <c r="D68" s="3">
        <v>1938</v>
      </c>
      <c r="E68" s="164">
        <f>LatAm_ratios!AO126</f>
        <v>1.6600000000000001</v>
      </c>
      <c r="F68" s="164">
        <f>LatAm_ratios!AP126</f>
        <v>1.8350000000000002</v>
      </c>
      <c r="G68" s="3"/>
      <c r="H68" s="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</row>
    <row r="69" spans="1:109" ht="13.15" x14ac:dyDescent="0.4">
      <c r="A69" s="3"/>
      <c r="B69" s="3">
        <v>64</v>
      </c>
      <c r="C69" s="3" t="s">
        <v>49</v>
      </c>
      <c r="D69" s="3">
        <v>1933</v>
      </c>
      <c r="E69" s="164">
        <f>LatAm_ratios!AT121</f>
        <v>1.5180722891566263</v>
      </c>
      <c r="F69" s="164">
        <f>LatAm_ratios!AU121</f>
        <v>2.4337349397590358</v>
      </c>
      <c r="G69" s="3"/>
      <c r="H69" s="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</row>
    <row r="70" spans="1:109" ht="13.15" x14ac:dyDescent="0.4">
      <c r="A70" s="3"/>
      <c r="B70" s="3">
        <v>65</v>
      </c>
      <c r="C70" s="3"/>
      <c r="D70" s="3">
        <v>1936</v>
      </c>
      <c r="E70" s="164">
        <f>LatAm_ratios!AT124</f>
        <v>1.2909090909090908</v>
      </c>
      <c r="F70" s="164">
        <f>LatAm_ratios!AU124</f>
        <v>1.8363636363636362</v>
      </c>
      <c r="G70" s="3"/>
      <c r="H70" s="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</row>
    <row r="71" spans="1:109" ht="13.15" x14ac:dyDescent="0.4">
      <c r="A71" s="3"/>
      <c r="B71" s="3">
        <v>66</v>
      </c>
      <c r="C71" s="3"/>
      <c r="D71" s="3">
        <v>1986</v>
      </c>
      <c r="E71" s="164">
        <f>LatAm_ratios!AT174</f>
        <v>4.2193912448700415</v>
      </c>
      <c r="F71" s="164">
        <f>LatAm_ratios!AU174</f>
        <v>5.8721272229822157</v>
      </c>
      <c r="G71" s="3"/>
      <c r="H71" s="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</row>
    <row r="72" spans="1:109" ht="13.15" x14ac:dyDescent="0.4">
      <c r="A72" s="3"/>
      <c r="B72" s="3">
        <v>67</v>
      </c>
      <c r="C72" s="3"/>
      <c r="D72" s="3">
        <v>1989</v>
      </c>
      <c r="E72" s="164">
        <f>LatAm_ratios!AT177</f>
        <v>3.4393654717758548</v>
      </c>
      <c r="F72" s="164">
        <f>LatAm_ratios!AU177</f>
        <v>4.7242068397198187</v>
      </c>
      <c r="G72" s="3"/>
      <c r="H72" s="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</row>
    <row r="73" spans="1:109" ht="13.15" x14ac:dyDescent="0.4">
      <c r="A73" s="3"/>
      <c r="B73" s="3">
        <v>68</v>
      </c>
      <c r="C73" s="3" t="s">
        <v>50</v>
      </c>
      <c r="D73" s="3">
        <v>1981</v>
      </c>
      <c r="E73" s="164">
        <f>LatAm_ratios!AY169</f>
        <v>3.257104194857916</v>
      </c>
      <c r="F73" s="164">
        <f>LatAm_ratios!AZ169</f>
        <v>4.2814614343707715</v>
      </c>
      <c r="G73" s="3"/>
      <c r="H73" s="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</row>
    <row r="74" spans="1:109" ht="13.15" x14ac:dyDescent="0.4">
      <c r="A74" s="3"/>
      <c r="B74" s="3">
        <v>69</v>
      </c>
      <c r="C74" s="3" t="s">
        <v>51</v>
      </c>
      <c r="D74" s="3">
        <v>1827</v>
      </c>
      <c r="E74" s="164">
        <f>LatAm_ratios!BD15</f>
        <v>1.552941176470588</v>
      </c>
      <c r="F74" s="164">
        <f>LatAm_ratios!BE15</f>
        <v>4.2</v>
      </c>
      <c r="G74" s="3"/>
      <c r="H74" s="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</row>
    <row r="75" spans="1:109" ht="13.15" x14ac:dyDescent="0.4">
      <c r="A75" s="3"/>
      <c r="B75" s="3">
        <v>70</v>
      </c>
      <c r="C75" s="3"/>
      <c r="D75" s="3">
        <v>1854</v>
      </c>
      <c r="E75" s="164">
        <f>LatAm_ratios!BD40</f>
        <v>5.2700000000000005</v>
      </c>
      <c r="F75" s="164">
        <f>LatAm_ratios!BE40</f>
        <v>9.8099999999999987</v>
      </c>
      <c r="G75" s="3"/>
      <c r="H75" s="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</row>
    <row r="76" spans="1:109" ht="13.15" x14ac:dyDescent="0.4">
      <c r="A76" s="3"/>
      <c r="B76" s="3">
        <v>71</v>
      </c>
      <c r="C76" s="3"/>
      <c r="D76" s="3">
        <v>1914</v>
      </c>
      <c r="E76" s="164">
        <f>LatAm_ratios!BD101</f>
        <v>3.830578512396694</v>
      </c>
      <c r="F76" s="164">
        <f>LatAm_ratios!BE101</f>
        <v>4.9586776859504136</v>
      </c>
      <c r="G76" s="3"/>
      <c r="H76" s="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</row>
    <row r="77" spans="1:109" ht="13.15" x14ac:dyDescent="0.4">
      <c r="A77" s="3"/>
      <c r="B77" s="3">
        <v>72</v>
      </c>
      <c r="C77" s="3"/>
      <c r="D77" s="3">
        <v>1928</v>
      </c>
      <c r="E77" s="164">
        <f>LatAm_ratios!BD116</f>
        <v>3.2920000000000003</v>
      </c>
      <c r="F77" s="164">
        <f>LatAm_ratios!BE116</f>
        <v>3.6116666666666668</v>
      </c>
      <c r="G77" s="3"/>
      <c r="H77" s="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</row>
    <row r="78" spans="1:109" ht="13.15" x14ac:dyDescent="0.4">
      <c r="A78" s="3"/>
      <c r="B78" s="3">
        <v>73</v>
      </c>
      <c r="C78" s="3"/>
      <c r="D78" s="165">
        <v>1982</v>
      </c>
      <c r="E78" s="164">
        <f>LatAm_ratios!BD170</f>
        <v>3.2465016187989555</v>
      </c>
      <c r="F78" s="164">
        <f>LatAm_ratios!BE170</f>
        <v>5.0577287728459535</v>
      </c>
      <c r="G78" s="3"/>
      <c r="H78" s="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</row>
    <row r="79" spans="1:109" ht="13.15" x14ac:dyDescent="0.4">
      <c r="A79" s="3"/>
      <c r="B79" s="3">
        <v>74</v>
      </c>
      <c r="C79" s="3"/>
      <c r="D79" s="165">
        <v>1994</v>
      </c>
      <c r="E79" s="164">
        <f>LatAm_ratios!BD182</f>
        <v>2.1130679142224142</v>
      </c>
      <c r="F79" s="164">
        <f>LatAm_ratios!BE182</f>
        <v>2.9442777088819843</v>
      </c>
      <c r="G79" s="3" t="s">
        <v>27</v>
      </c>
      <c r="H79" s="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</row>
    <row r="80" spans="1:109" ht="13.15" x14ac:dyDescent="0.4">
      <c r="A80" s="3"/>
      <c r="B80" s="3">
        <v>75</v>
      </c>
      <c r="C80" s="3" t="s">
        <v>52</v>
      </c>
      <c r="D80" s="3">
        <v>1916</v>
      </c>
      <c r="E80" s="164">
        <f>LatAm_ratios!BI104</f>
        <v>4.5999999999999996</v>
      </c>
      <c r="F80" s="164">
        <f>LatAm_ratios!BJ104</f>
        <v>9.3000000000000007</v>
      </c>
      <c r="G80" s="3"/>
      <c r="H80" s="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</row>
    <row r="81" spans="1:109" ht="13.15" x14ac:dyDescent="0.4">
      <c r="A81" s="3"/>
      <c r="B81" s="3">
        <v>76</v>
      </c>
      <c r="C81" s="3"/>
      <c r="D81" s="3">
        <v>1932</v>
      </c>
      <c r="E81" s="164">
        <f>LatAm_ratios!BI120</f>
        <v>0.48</v>
      </c>
      <c r="F81" s="164">
        <f>LatAm_ratios!BJ120</f>
        <v>4.32</v>
      </c>
      <c r="G81" s="3"/>
      <c r="H81" s="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</row>
    <row r="82" spans="1:109" ht="13.15" x14ac:dyDescent="0.4">
      <c r="A82" s="3"/>
      <c r="B82" s="3">
        <v>77</v>
      </c>
      <c r="C82" s="3" t="s">
        <v>53</v>
      </c>
      <c r="D82" s="3">
        <v>1932</v>
      </c>
      <c r="E82" s="164">
        <f>LatAm_ratios!BN120</f>
        <v>0.76451612903225796</v>
      </c>
      <c r="F82" s="164">
        <f>LatAm_ratios!BO120</f>
        <v>1.8725806451612903</v>
      </c>
      <c r="G82" s="3"/>
      <c r="H82" s="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</row>
    <row r="83" spans="1:109" ht="13.15" x14ac:dyDescent="0.4">
      <c r="A83" s="3"/>
      <c r="B83" s="3">
        <v>78</v>
      </c>
      <c r="C83" s="3"/>
      <c r="D83" s="3">
        <v>2003</v>
      </c>
      <c r="E83" s="164">
        <f>LatAm_ratios!BN191</f>
        <v>2.735504022071197</v>
      </c>
      <c r="F83" s="164">
        <f>LatAm_ratios!BO191</f>
        <v>3.3248253922765252</v>
      </c>
      <c r="G83" s="3"/>
      <c r="H83" s="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</row>
    <row r="84" spans="1:109" ht="13.15" x14ac:dyDescent="0.4">
      <c r="A84" s="3"/>
      <c r="B84" s="3">
        <v>79</v>
      </c>
      <c r="C84" s="3" t="s">
        <v>54</v>
      </c>
      <c r="D84" s="165">
        <v>1931</v>
      </c>
      <c r="E84" s="164">
        <f>LatAm_ratios!BS119</f>
        <v>3.952</v>
      </c>
      <c r="F84" s="164">
        <f>LatAm_ratios!BT119</f>
        <v>5.2350000000000003</v>
      </c>
      <c r="G84" s="3"/>
      <c r="H84" s="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</row>
    <row r="85" spans="1:109" ht="13.15" x14ac:dyDescent="0.4">
      <c r="A85" s="3"/>
      <c r="B85" s="3">
        <v>80</v>
      </c>
      <c r="C85" s="3"/>
      <c r="D85" s="3">
        <v>1969</v>
      </c>
      <c r="E85" s="164">
        <f>LatAm_ratios!BS157</f>
        <v>1.0330481250000001</v>
      </c>
      <c r="F85" s="164">
        <f>LatAm_ratios!BT157</f>
        <v>1.1159231250000001</v>
      </c>
      <c r="G85" s="3"/>
      <c r="H85" s="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</row>
    <row r="86" spans="1:109" ht="13.15" x14ac:dyDescent="0.4">
      <c r="A86" s="3"/>
      <c r="B86" s="3">
        <v>81</v>
      </c>
      <c r="C86" s="3" t="s">
        <v>55</v>
      </c>
      <c r="D86" s="3">
        <v>1915</v>
      </c>
      <c r="E86" s="164">
        <f>LatAm_ratios!BX103</f>
        <v>5.2652173913043478</v>
      </c>
      <c r="F86" s="164">
        <f>LatAm_ratios!BY103</f>
        <v>6.4130434782608692</v>
      </c>
      <c r="G86" s="3"/>
      <c r="H86" s="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</row>
    <row r="87" spans="1:109" ht="13.15" x14ac:dyDescent="0.4">
      <c r="A87" s="3"/>
      <c r="B87" s="3">
        <v>82</v>
      </c>
      <c r="C87" s="3"/>
      <c r="D87" s="3">
        <v>1933</v>
      </c>
      <c r="E87" s="164">
        <f>LatAm_ratios!BX121</f>
        <v>2.443103448275862</v>
      </c>
      <c r="F87" s="164">
        <f>LatAm_ratios!BY121</f>
        <v>5.0965517241379317</v>
      </c>
      <c r="G87" s="3"/>
      <c r="H87" s="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</row>
    <row r="88" spans="1:109" ht="13.15" x14ac:dyDescent="0.4">
      <c r="A88" s="3"/>
      <c r="B88" s="3">
        <v>83</v>
      </c>
      <c r="C88" s="3"/>
      <c r="D88" s="3">
        <v>1983</v>
      </c>
      <c r="E88" s="164">
        <f>LatAm_ratios!BX171</f>
        <v>3.2789360509854708</v>
      </c>
      <c r="F88" s="164">
        <f>LatAm_ratios!BY171</f>
        <v>4.212517126088227</v>
      </c>
      <c r="G88" s="3"/>
      <c r="H88" s="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</row>
    <row r="89" spans="1:109" ht="13.15" x14ac:dyDescent="0.4">
      <c r="A89" s="3"/>
      <c r="B89" s="3">
        <v>84</v>
      </c>
      <c r="C89" s="3"/>
      <c r="D89" s="3">
        <v>1987</v>
      </c>
      <c r="E89" s="164">
        <f>LatAm_ratios!BX175</f>
        <v>2.6138888609103659</v>
      </c>
      <c r="F89" s="164">
        <f>LatAm_ratios!BY175</f>
        <v>3.9160044429895624</v>
      </c>
      <c r="G89" s="3"/>
      <c r="H89" s="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</row>
    <row r="90" spans="1:109" ht="13.15" x14ac:dyDescent="0.4">
      <c r="A90" s="3"/>
      <c r="B90" s="3">
        <v>85</v>
      </c>
      <c r="C90" s="3"/>
      <c r="D90" s="3">
        <v>1990</v>
      </c>
      <c r="E90" s="164">
        <f>LatAm_ratios!BX178</f>
        <v>2.9142411708001053</v>
      </c>
      <c r="F90" s="164">
        <f>LatAm_ratios!BY178</f>
        <v>4.9613483130312863</v>
      </c>
      <c r="G90" s="3"/>
      <c r="H90" s="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</row>
    <row r="91" spans="1:109" ht="13.15" x14ac:dyDescent="0.4">
      <c r="A91" s="3"/>
      <c r="B91" s="3">
        <v>86</v>
      </c>
      <c r="C91" s="3"/>
      <c r="D91" s="3">
        <v>2003</v>
      </c>
      <c r="E91" s="164">
        <f>LatAm_ratios!BX191</f>
        <v>3.5688283745248879</v>
      </c>
      <c r="F91" s="164">
        <f>LatAm_ratios!BY191</f>
        <v>4.7827918684362913</v>
      </c>
      <c r="G91" s="3"/>
      <c r="H91" s="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</row>
    <row r="92" spans="1:109" ht="13.15" x14ac:dyDescent="0.4">
      <c r="A92" s="3"/>
      <c r="B92" s="3">
        <v>87</v>
      </c>
      <c r="C92" s="3" t="s">
        <v>56</v>
      </c>
      <c r="D92" s="3">
        <v>1983</v>
      </c>
      <c r="E92" s="164">
        <f>LatAm_ratios!CC171</f>
        <v>0.64536216901408439</v>
      </c>
      <c r="F92" s="164">
        <f>LatAm_ratios!CD171</f>
        <v>0.95957343661971817</v>
      </c>
      <c r="G92" s="3"/>
      <c r="H92" s="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</row>
    <row r="93" spans="1:109" ht="13.15" x14ac:dyDescent="0.4">
      <c r="A93" s="3"/>
      <c r="B93" s="3">
        <v>88</v>
      </c>
      <c r="C93" s="3"/>
      <c r="D93" s="3">
        <v>1990</v>
      </c>
      <c r="E93" s="164">
        <f>LatAm_ratios!CC178</f>
        <v>2.2638360795229295</v>
      </c>
      <c r="F93" s="164">
        <f>LatAm_ratios!CD178</f>
        <v>2.7635400818738405</v>
      </c>
      <c r="G93" s="3"/>
      <c r="H93" s="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</row>
    <row r="94" spans="1:109" ht="13.5" thickBot="1" x14ac:dyDescent="0.45">
      <c r="A94" s="8"/>
      <c r="B94" s="8">
        <v>89</v>
      </c>
      <c r="C94" s="8"/>
      <c r="D94" s="8">
        <v>1994</v>
      </c>
      <c r="E94" s="167">
        <f>LatAm_ratios!CC182</f>
        <v>3.0442155069421473</v>
      </c>
      <c r="F94" s="167">
        <f>LatAm_ratios!CD182</f>
        <v>3.9643502392796632</v>
      </c>
      <c r="G94" s="8"/>
      <c r="H94" s="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</row>
    <row r="95" spans="1:109" ht="13.5" thickTop="1" x14ac:dyDescent="0.4">
      <c r="A95" s="3"/>
      <c r="B95" s="3"/>
      <c r="C95" s="3" t="s">
        <v>57</v>
      </c>
      <c r="D95" s="3"/>
      <c r="E95" s="164">
        <f>AVERAGE(E6:E94)</f>
        <v>2.4702155258946203</v>
      </c>
      <c r="F95" s="164">
        <f>AVERAGE(F6:F94)</f>
        <v>4.3703624796702956</v>
      </c>
      <c r="G95" s="3"/>
      <c r="H95" s="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</row>
    <row r="96" spans="1:109" ht="13.15" x14ac:dyDescent="0.4">
      <c r="A96" s="3"/>
      <c r="B96" s="3"/>
      <c r="C96" s="3" t="s">
        <v>58</v>
      </c>
      <c r="D96" s="3"/>
      <c r="E96" s="9">
        <f>VAR(E6:E94)</f>
        <v>5.4462805354049273</v>
      </c>
      <c r="F96" s="9">
        <f>VAR(F6:F94)</f>
        <v>10.600650616563849</v>
      </c>
      <c r="G96" s="9">
        <f>SQRT(E96/E97+F96/F97)</f>
        <v>0.42462053319773918</v>
      </c>
      <c r="H96" s="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</row>
    <row r="97" spans="1:109" ht="13.15" x14ac:dyDescent="0.4">
      <c r="A97" s="3"/>
      <c r="B97" s="3"/>
      <c r="C97" s="3" t="s">
        <v>59</v>
      </c>
      <c r="D97" s="3"/>
      <c r="E97" s="168">
        <v>89</v>
      </c>
      <c r="F97" s="168">
        <v>89</v>
      </c>
      <c r="G97" s="3"/>
      <c r="H97" s="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</row>
    <row r="98" spans="1:109" ht="13.15" x14ac:dyDescent="0.4">
      <c r="A98" s="3"/>
      <c r="B98" s="3"/>
      <c r="C98" s="3" t="s">
        <v>60</v>
      </c>
      <c r="D98" s="3"/>
      <c r="E98" s="164">
        <f>F95-E95</f>
        <v>1.9001469537756752</v>
      </c>
      <c r="F98" s="164">
        <f>E98/G96</f>
        <v>4.4749295081564187</v>
      </c>
      <c r="G98" s="3"/>
      <c r="H98" s="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</row>
    <row r="99" spans="1:109" ht="13.15" x14ac:dyDescent="0.4">
      <c r="A99" s="3"/>
      <c r="B99" s="3"/>
      <c r="C99" s="3" t="s">
        <v>61</v>
      </c>
      <c r="D99" s="3"/>
      <c r="E99" s="164">
        <f>MIN(E6:E94)</f>
        <v>1.3417855256207078E-3</v>
      </c>
      <c r="F99" s="164">
        <f>MIN(F6:F94)</f>
        <v>0.94317126045215238</v>
      </c>
      <c r="G99" s="3"/>
      <c r="H99" s="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</row>
    <row r="100" spans="1:109" ht="13.15" x14ac:dyDescent="0.4">
      <c r="A100" s="6"/>
      <c r="B100" s="6"/>
      <c r="C100" s="6" t="s">
        <v>62</v>
      </c>
      <c r="D100" s="6"/>
      <c r="E100" s="169">
        <f>MAX(E6:E94)</f>
        <v>17.786773439866792</v>
      </c>
      <c r="F100" s="169">
        <f>MAX(F6:F94)</f>
        <v>19.608398904227091</v>
      </c>
      <c r="G100" s="6"/>
      <c r="H100" s="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</row>
    <row r="101" spans="1:109" ht="13.5" thickBot="1" x14ac:dyDescent="0.45">
      <c r="A101" s="8"/>
      <c r="B101" s="8"/>
      <c r="C101" s="8"/>
      <c r="D101" s="8"/>
      <c r="E101" s="8"/>
      <c r="F101" s="8"/>
      <c r="G101" s="8"/>
      <c r="H101" s="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</row>
    <row r="102" spans="1:109" ht="13.5" thickTop="1" x14ac:dyDescent="0.4">
      <c r="A102" s="3"/>
      <c r="B102" s="3"/>
      <c r="C102" s="3"/>
      <c r="D102" s="3"/>
      <c r="E102" s="3"/>
      <c r="F102" s="3"/>
      <c r="G102" s="3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</row>
    <row r="103" spans="1:109" ht="13.15" x14ac:dyDescent="0.4">
      <c r="A103" s="6"/>
      <c r="B103" s="6"/>
      <c r="C103" s="6"/>
      <c r="D103" s="6"/>
      <c r="E103" s="6"/>
      <c r="F103" s="3"/>
      <c r="G103" s="3"/>
      <c r="H103" s="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</row>
    <row r="104" spans="1:109" ht="13.15" x14ac:dyDescent="0.4">
      <c r="A104" s="3" t="s">
        <v>63</v>
      </c>
      <c r="B104" s="3"/>
      <c r="C104" s="3"/>
      <c r="D104" s="3"/>
      <c r="E104" s="3"/>
      <c r="F104" s="3"/>
      <c r="G104" s="3"/>
      <c r="H104" s="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</row>
    <row r="105" spans="1:109" ht="13.15" x14ac:dyDescent="0.4">
      <c r="A105" s="3" t="s">
        <v>64</v>
      </c>
      <c r="B105" s="3"/>
      <c r="C105" s="3"/>
      <c r="D105" s="3"/>
      <c r="E105" s="3"/>
      <c r="F105" s="3"/>
      <c r="G105" s="3"/>
      <c r="H105" s="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</row>
    <row r="106" spans="1:109" ht="13.15" x14ac:dyDescent="0.4">
      <c r="A106" s="3"/>
      <c r="B106" s="3"/>
      <c r="C106" s="3"/>
      <c r="D106" s="3"/>
      <c r="E106" s="3"/>
      <c r="F106" s="3"/>
      <c r="G106" s="3"/>
      <c r="H106" s="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</row>
    <row r="107" spans="1:109" ht="13.15" x14ac:dyDescent="0.4">
      <c r="A107" s="3"/>
      <c r="B107" s="3"/>
      <c r="C107" s="3"/>
      <c r="D107" s="3"/>
      <c r="E107" s="3"/>
      <c r="F107" s="3"/>
      <c r="G107" s="3"/>
      <c r="H107" s="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</row>
    <row r="108" spans="1:109" ht="13.15" x14ac:dyDescent="0.4">
      <c r="A108" s="3"/>
      <c r="B108" s="3"/>
      <c r="C108" s="3"/>
      <c r="D108" s="3"/>
      <c r="E108" s="3"/>
      <c r="F108" s="3"/>
      <c r="G108" s="3"/>
      <c r="H108" s="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</row>
    <row r="109" spans="1:109" ht="13.15" x14ac:dyDescent="0.4">
      <c r="A109" s="3"/>
      <c r="B109" s="3"/>
      <c r="C109" s="3"/>
      <c r="D109" s="3"/>
      <c r="E109" s="3"/>
      <c r="F109" s="3"/>
      <c r="G109" s="3"/>
      <c r="H109" s="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</row>
    <row r="110" spans="1:109" ht="13.15" x14ac:dyDescent="0.4">
      <c r="A110" s="3"/>
      <c r="B110" s="3"/>
      <c r="C110" s="3"/>
      <c r="D110" s="3"/>
      <c r="E110" s="3"/>
      <c r="F110" s="3"/>
      <c r="G110" s="3"/>
      <c r="H110" s="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</row>
    <row r="111" spans="1:109" ht="13.15" x14ac:dyDescent="0.4">
      <c r="A111" s="3"/>
      <c r="B111" s="3"/>
      <c r="C111" s="3"/>
      <c r="D111" s="3"/>
      <c r="E111" s="3"/>
      <c r="F111" s="3"/>
      <c r="G111" s="3"/>
      <c r="H111" s="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</row>
    <row r="112" spans="1:109" ht="13.15" x14ac:dyDescent="0.4">
      <c r="A112" s="3"/>
      <c r="B112" s="3"/>
      <c r="C112" s="3"/>
      <c r="D112" s="3"/>
      <c r="E112" s="3"/>
      <c r="F112" s="3"/>
      <c r="G112" s="3"/>
      <c r="H112" s="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</row>
    <row r="113" spans="1:109" ht="13.15" x14ac:dyDescent="0.4">
      <c r="A113" s="3"/>
      <c r="B113" s="3"/>
      <c r="C113" s="3"/>
      <c r="D113" s="3"/>
      <c r="E113" s="3"/>
      <c r="F113" s="3"/>
      <c r="G113" s="3"/>
      <c r="H113" s="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</row>
    <row r="114" spans="1:109" ht="13.15" x14ac:dyDescent="0.4">
      <c r="A114" s="3"/>
      <c r="B114" s="3"/>
      <c r="C114" s="3"/>
      <c r="D114" s="3"/>
      <c r="E114" s="3"/>
      <c r="F114" s="3"/>
      <c r="G114" s="3"/>
      <c r="H114" s="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</row>
    <row r="115" spans="1:109" ht="13.15" x14ac:dyDescent="0.4">
      <c r="A115" s="3"/>
      <c r="B115" s="3"/>
      <c r="C115" s="3"/>
      <c r="D115" s="3"/>
      <c r="E115" s="3"/>
      <c r="F115" s="3"/>
      <c r="G115" s="3"/>
      <c r="H115" s="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</row>
    <row r="116" spans="1:109" ht="13.15" x14ac:dyDescent="0.4">
      <c r="A116" s="3"/>
      <c r="B116" s="3"/>
      <c r="C116" s="3"/>
      <c r="D116" s="3"/>
      <c r="E116" s="3"/>
      <c r="F116" s="3"/>
      <c r="G116" s="3"/>
      <c r="H116" s="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</row>
    <row r="117" spans="1:109" ht="13.15" x14ac:dyDescent="0.4">
      <c r="A117" s="3"/>
      <c r="B117" s="3"/>
      <c r="C117" s="3"/>
      <c r="D117" s="3"/>
      <c r="E117" s="3"/>
      <c r="F117" s="3"/>
      <c r="G117" s="3"/>
      <c r="H117" s="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</row>
    <row r="118" spans="1:109" ht="13.15" x14ac:dyDescent="0.4">
      <c r="A118" s="3"/>
      <c r="B118" s="3"/>
      <c r="C118" s="3"/>
      <c r="D118" s="3"/>
      <c r="E118" s="3"/>
      <c r="F118" s="3"/>
      <c r="G118" s="3"/>
      <c r="H118" s="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</row>
    <row r="119" spans="1:109" ht="13.15" x14ac:dyDescent="0.4">
      <c r="A119" s="3"/>
      <c r="B119" s="3"/>
      <c r="C119" s="3"/>
      <c r="D119" s="3"/>
      <c r="E119" s="3"/>
      <c r="F119" s="3"/>
      <c r="G119" s="3"/>
      <c r="H119" s="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</row>
    <row r="120" spans="1:109" ht="13.15" x14ac:dyDescent="0.4">
      <c r="A120" s="3"/>
      <c r="B120" s="3"/>
      <c r="C120" s="3"/>
      <c r="D120" s="3"/>
      <c r="E120" s="3"/>
      <c r="F120" s="3"/>
      <c r="G120" s="3"/>
      <c r="H120" s="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</row>
    <row r="121" spans="1:109" ht="13.15" x14ac:dyDescent="0.4">
      <c r="A121" s="3"/>
      <c r="B121" s="3"/>
      <c r="C121" s="3"/>
      <c r="D121" s="3"/>
      <c r="E121" s="3"/>
      <c r="F121" s="3"/>
      <c r="G121" s="3"/>
      <c r="H121" s="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</row>
    <row r="122" spans="1:109" ht="13.15" x14ac:dyDescent="0.4">
      <c r="A122" s="3"/>
      <c r="B122" s="3"/>
      <c r="C122" s="3"/>
      <c r="D122" s="3"/>
      <c r="E122" s="3"/>
      <c r="F122" s="3"/>
      <c r="G122" s="3"/>
      <c r="H122" s="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</row>
    <row r="123" spans="1:109" ht="13.15" x14ac:dyDescent="0.4">
      <c r="A123" s="3"/>
      <c r="B123" s="3"/>
      <c r="C123" s="3"/>
      <c r="D123" s="3"/>
      <c r="E123" s="3"/>
      <c r="F123" s="3"/>
      <c r="G123" s="3"/>
      <c r="H123" s="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</row>
    <row r="124" spans="1:109" ht="13.15" x14ac:dyDescent="0.4">
      <c r="A124" s="3"/>
      <c r="B124" s="3"/>
      <c r="C124" s="3"/>
      <c r="D124" s="3"/>
      <c r="E124" s="3"/>
      <c r="F124" s="3"/>
      <c r="G124" s="3"/>
      <c r="H124" s="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</row>
    <row r="125" spans="1:109" ht="13.15" x14ac:dyDescent="0.4">
      <c r="A125" s="3"/>
      <c r="B125" s="3"/>
      <c r="C125" s="3"/>
      <c r="D125" s="3"/>
      <c r="E125" s="3"/>
      <c r="F125" s="3"/>
      <c r="G125" s="3"/>
      <c r="H125" s="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</row>
    <row r="126" spans="1:109" ht="13.15" x14ac:dyDescent="0.4">
      <c r="A126" s="3"/>
      <c r="B126" s="3"/>
      <c r="C126" s="3"/>
      <c r="D126" s="3"/>
      <c r="E126" s="3"/>
      <c r="F126" s="3"/>
      <c r="G126" s="3"/>
      <c r="H126" s="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</row>
    <row r="127" spans="1:109" ht="13.15" x14ac:dyDescent="0.4">
      <c r="A127" s="3"/>
      <c r="B127" s="3"/>
      <c r="C127" s="3"/>
      <c r="D127" s="3"/>
      <c r="E127" s="3"/>
      <c r="F127" s="3"/>
      <c r="G127" s="3"/>
      <c r="H127" s="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</row>
    <row r="128" spans="1:109" ht="13.15" x14ac:dyDescent="0.4">
      <c r="A128" s="3"/>
      <c r="B128" s="3"/>
      <c r="C128" s="3"/>
      <c r="D128" s="3"/>
      <c r="E128" s="3"/>
      <c r="F128" s="3"/>
      <c r="G128" s="3"/>
      <c r="H128" s="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</row>
    <row r="129" spans="1:109" ht="13.15" x14ac:dyDescent="0.4">
      <c r="A129" s="3"/>
      <c r="B129" s="3"/>
      <c r="C129" s="3"/>
      <c r="D129" s="3"/>
      <c r="E129" s="3"/>
      <c r="F129" s="3"/>
      <c r="G129" s="3"/>
      <c r="H129" s="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</row>
    <row r="130" spans="1:109" ht="13.15" x14ac:dyDescent="0.4">
      <c r="A130" s="3"/>
      <c r="B130" s="3"/>
      <c r="C130" s="3"/>
      <c r="D130" s="3"/>
      <c r="E130" s="3"/>
      <c r="F130" s="3"/>
      <c r="G130" s="3"/>
      <c r="H130" s="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</row>
    <row r="131" spans="1:109" ht="13.15" x14ac:dyDescent="0.4">
      <c r="A131" s="3"/>
      <c r="B131" s="3"/>
      <c r="C131" s="3"/>
      <c r="D131" s="3"/>
      <c r="E131" s="3"/>
      <c r="F131" s="3"/>
      <c r="G131" s="3"/>
      <c r="H131" s="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</row>
    <row r="132" spans="1:109" ht="13.15" x14ac:dyDescent="0.4">
      <c r="A132" s="3"/>
      <c r="B132" s="3"/>
      <c r="C132" s="3"/>
      <c r="D132" s="3"/>
      <c r="E132" s="3"/>
      <c r="F132" s="3"/>
      <c r="G132" s="3"/>
      <c r="H132" s="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</row>
    <row r="133" spans="1:109" ht="13.15" x14ac:dyDescent="0.4">
      <c r="A133" s="3"/>
      <c r="B133" s="3"/>
      <c r="C133" s="3"/>
      <c r="D133" s="3"/>
      <c r="E133" s="3"/>
      <c r="F133" s="3"/>
      <c r="G133" s="3"/>
      <c r="H133" s="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</row>
    <row r="134" spans="1:109" ht="13.15" x14ac:dyDescent="0.4">
      <c r="A134" s="3"/>
      <c r="B134" s="3"/>
      <c r="C134" s="3"/>
      <c r="D134" s="3"/>
      <c r="E134" s="3"/>
      <c r="F134" s="3"/>
      <c r="G134" s="3"/>
      <c r="H134" s="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</row>
    <row r="135" spans="1:109" ht="13.15" x14ac:dyDescent="0.4">
      <c r="A135" s="3"/>
      <c r="B135" s="3"/>
      <c r="C135" s="3"/>
      <c r="D135" s="3"/>
      <c r="E135" s="3"/>
      <c r="F135" s="3"/>
      <c r="G135" s="3"/>
      <c r="H135" s="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</row>
    <row r="136" spans="1:109" ht="13.15" x14ac:dyDescent="0.4">
      <c r="A136" s="3"/>
      <c r="B136" s="3"/>
      <c r="C136" s="3"/>
      <c r="D136" s="3"/>
      <c r="E136" s="3"/>
      <c r="F136" s="3"/>
      <c r="G136" s="3"/>
      <c r="H136" s="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</row>
    <row r="137" spans="1:109" ht="13.15" x14ac:dyDescent="0.4">
      <c r="A137" s="3"/>
      <c r="B137" s="3"/>
      <c r="C137" s="3"/>
      <c r="D137" s="3"/>
      <c r="E137" s="3"/>
      <c r="F137" s="3"/>
      <c r="G137" s="3"/>
      <c r="H137" s="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</row>
    <row r="138" spans="1:109" ht="13.15" x14ac:dyDescent="0.4">
      <c r="A138" s="3"/>
      <c r="B138" s="3"/>
      <c r="C138" s="3"/>
      <c r="D138" s="3"/>
      <c r="E138" s="3"/>
      <c r="F138" s="3"/>
      <c r="G138" s="3"/>
      <c r="H138" s="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</row>
    <row r="139" spans="1:109" ht="13.15" x14ac:dyDescent="0.4">
      <c r="A139" s="3"/>
      <c r="B139" s="3"/>
      <c r="C139" s="3"/>
      <c r="D139" s="3"/>
      <c r="E139" s="3"/>
      <c r="F139" s="3"/>
      <c r="G139" s="3"/>
      <c r="H139" s="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</row>
    <row r="140" spans="1:109" ht="13.15" x14ac:dyDescent="0.4">
      <c r="A140" s="3"/>
      <c r="B140" s="3"/>
      <c r="C140" s="3"/>
      <c r="D140" s="3"/>
      <c r="E140" s="3"/>
      <c r="F140" s="3"/>
      <c r="G140" s="3"/>
      <c r="H140" s="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</row>
    <row r="141" spans="1:109" ht="13.15" x14ac:dyDescent="0.4">
      <c r="A141" s="3"/>
      <c r="B141" s="3"/>
      <c r="C141" s="3"/>
      <c r="D141" s="3"/>
      <c r="E141" s="3"/>
      <c r="F141" s="3"/>
      <c r="G141" s="3"/>
      <c r="H141" s="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</row>
    <row r="142" spans="1:109" ht="13.15" x14ac:dyDescent="0.4">
      <c r="A142" s="3"/>
      <c r="B142" s="3"/>
      <c r="C142" s="3"/>
      <c r="D142" s="3"/>
      <c r="E142" s="3"/>
      <c r="F142" s="3"/>
      <c r="G142" s="3"/>
      <c r="H142" s="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</row>
    <row r="143" spans="1:109" ht="13.15" x14ac:dyDescent="0.4">
      <c r="A143" s="3"/>
      <c r="B143" s="3"/>
      <c r="C143" s="3"/>
      <c r="D143" s="3"/>
      <c r="E143" s="3"/>
      <c r="F143" s="3"/>
      <c r="G143" s="3"/>
      <c r="H143" s="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</row>
    <row r="144" spans="1:109" ht="13.15" x14ac:dyDescent="0.4">
      <c r="A144" s="3"/>
      <c r="B144" s="3"/>
      <c r="C144" s="3"/>
      <c r="D144" s="3"/>
      <c r="E144" s="3"/>
      <c r="F144" s="3"/>
      <c r="G144" s="3"/>
      <c r="H144" s="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</row>
    <row r="145" spans="1:109" ht="13.15" x14ac:dyDescent="0.4">
      <c r="A145" s="3"/>
      <c r="B145" s="3"/>
      <c r="C145" s="3"/>
      <c r="D145" s="3"/>
      <c r="E145" s="3"/>
      <c r="F145" s="3"/>
      <c r="G145" s="3"/>
      <c r="H145" s="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</row>
    <row r="146" spans="1:109" ht="13.15" x14ac:dyDescent="0.4">
      <c r="A146" s="3"/>
      <c r="B146" s="3"/>
      <c r="C146" s="3"/>
      <c r="D146" s="3"/>
      <c r="E146" s="3"/>
      <c r="F146" s="3"/>
      <c r="G146" s="3"/>
      <c r="H146" s="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</row>
    <row r="147" spans="1:109" ht="13.15" x14ac:dyDescent="0.4">
      <c r="A147" s="3"/>
      <c r="B147" s="3"/>
      <c r="C147" s="3"/>
      <c r="D147" s="3"/>
      <c r="E147" s="3"/>
      <c r="F147" s="3"/>
      <c r="G147" s="3"/>
      <c r="H147" s="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</row>
    <row r="148" spans="1:109" ht="13.15" x14ac:dyDescent="0.4">
      <c r="A148" s="3"/>
      <c r="B148" s="3"/>
      <c r="C148" s="3"/>
      <c r="D148" s="3"/>
      <c r="E148" s="3"/>
      <c r="F148" s="3"/>
      <c r="G148" s="3"/>
      <c r="H148" s="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</row>
    <row r="149" spans="1:109" ht="13.15" x14ac:dyDescent="0.4">
      <c r="A149" s="3"/>
      <c r="B149" s="3"/>
      <c r="C149" s="3"/>
      <c r="D149" s="3"/>
      <c r="E149" s="3"/>
      <c r="F149" s="3"/>
      <c r="G149" s="3"/>
      <c r="H149" s="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</row>
    <row r="150" spans="1:109" ht="13.15" x14ac:dyDescent="0.4">
      <c r="A150" s="3"/>
      <c r="B150" s="3"/>
      <c r="C150" s="3"/>
      <c r="D150" s="3"/>
      <c r="E150" s="3"/>
      <c r="F150" s="3"/>
      <c r="G150" s="3"/>
      <c r="H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</row>
    <row r="151" spans="1:109" ht="13.15" x14ac:dyDescent="0.4">
      <c r="A151" s="3"/>
      <c r="B151" s="3"/>
      <c r="C151" s="3"/>
      <c r="D151" s="3"/>
      <c r="E151" s="3"/>
      <c r="F151" s="3"/>
      <c r="G151" s="3"/>
      <c r="H151" s="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</row>
    <row r="152" spans="1:109" ht="13.15" x14ac:dyDescent="0.4">
      <c r="A152" s="3"/>
      <c r="B152" s="3"/>
      <c r="C152" s="3"/>
      <c r="D152" s="3"/>
      <c r="E152" s="3"/>
      <c r="F152" s="3"/>
      <c r="G152" s="3"/>
      <c r="H152" s="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</row>
    <row r="153" spans="1:109" ht="13.15" x14ac:dyDescent="0.4">
      <c r="A153" s="3"/>
      <c r="B153" s="3"/>
      <c r="C153" s="3"/>
      <c r="D153" s="3"/>
      <c r="E153" s="3"/>
      <c r="F153" s="3"/>
      <c r="G153" s="3"/>
      <c r="H153" s="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</row>
    <row r="154" spans="1:109" ht="13.15" x14ac:dyDescent="0.4">
      <c r="A154" s="3"/>
      <c r="B154" s="3"/>
      <c r="C154" s="3"/>
      <c r="D154" s="3"/>
      <c r="E154" s="3"/>
      <c r="F154" s="3"/>
      <c r="G154" s="3"/>
      <c r="H154" s="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</row>
    <row r="155" spans="1:109" x14ac:dyDescent="0.35"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</row>
    <row r="156" spans="1:109" x14ac:dyDescent="0.35"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</row>
    <row r="157" spans="1:109" x14ac:dyDescent="0.35"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</row>
    <row r="158" spans="1:109" x14ac:dyDescent="0.35"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</row>
    <row r="159" spans="1:109" x14ac:dyDescent="0.35"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</row>
    <row r="160" spans="1:109" x14ac:dyDescent="0.35"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</row>
    <row r="161" spans="12:109" x14ac:dyDescent="0.35"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</row>
    <row r="162" spans="12:109" x14ac:dyDescent="0.35"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</row>
    <row r="163" spans="12:109" x14ac:dyDescent="0.35"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</row>
    <row r="164" spans="12:109" x14ac:dyDescent="0.35"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</row>
    <row r="165" spans="12:109" x14ac:dyDescent="0.35"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</row>
    <row r="166" spans="12:109" x14ac:dyDescent="0.35"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</row>
    <row r="167" spans="12:109" x14ac:dyDescent="0.35"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</row>
    <row r="168" spans="12:109" x14ac:dyDescent="0.35"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</row>
    <row r="169" spans="12:109" x14ac:dyDescent="0.35"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</row>
    <row r="170" spans="12:109" x14ac:dyDescent="0.35"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</row>
    <row r="171" spans="12:109" x14ac:dyDescent="0.35"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</row>
    <row r="172" spans="12:109" x14ac:dyDescent="0.35"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</row>
    <row r="173" spans="12:109" x14ac:dyDescent="0.35"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</row>
    <row r="174" spans="12:109" x14ac:dyDescent="0.35"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</row>
    <row r="175" spans="12:109" x14ac:dyDescent="0.35"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</row>
    <row r="176" spans="12:109" x14ac:dyDescent="0.35"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</row>
    <row r="177" spans="12:109" x14ac:dyDescent="0.35"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</row>
    <row r="178" spans="12:109" x14ac:dyDescent="0.35"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</row>
    <row r="179" spans="12:109" x14ac:dyDescent="0.35"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</row>
    <row r="180" spans="12:109" x14ac:dyDescent="0.35"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</row>
    <row r="181" spans="12:109" x14ac:dyDescent="0.35"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</row>
    <row r="182" spans="12:109" x14ac:dyDescent="0.35"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</row>
    <row r="183" spans="12:109" x14ac:dyDescent="0.35"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</row>
    <row r="184" spans="12:109" x14ac:dyDescent="0.35"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</row>
    <row r="185" spans="12:109" x14ac:dyDescent="0.35"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</row>
    <row r="186" spans="12:109" x14ac:dyDescent="0.35"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</row>
    <row r="187" spans="12:109" x14ac:dyDescent="0.35"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</row>
    <row r="188" spans="12:109" x14ac:dyDescent="0.35"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</row>
    <row r="189" spans="12:109" x14ac:dyDescent="0.35"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</row>
    <row r="190" spans="12:109" x14ac:dyDescent="0.35"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</row>
    <row r="191" spans="12:109" x14ac:dyDescent="0.35"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</row>
    <row r="192" spans="12:109" x14ac:dyDescent="0.35"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</row>
    <row r="193" spans="12:109" x14ac:dyDescent="0.35"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</row>
    <row r="194" spans="12:109" x14ac:dyDescent="0.35"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</row>
    <row r="195" spans="12:109" x14ac:dyDescent="0.35"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</row>
    <row r="196" spans="12:109" x14ac:dyDescent="0.35"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</row>
    <row r="197" spans="12:109" x14ac:dyDescent="0.35"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</row>
    <row r="198" spans="12:109" x14ac:dyDescent="0.35"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</row>
    <row r="199" spans="12:109" x14ac:dyDescent="0.35"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</row>
    <row r="200" spans="12:109" x14ac:dyDescent="0.35"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</row>
    <row r="201" spans="12:109" x14ac:dyDescent="0.35"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</row>
    <row r="202" spans="12:109" x14ac:dyDescent="0.35"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</row>
    <row r="203" spans="12:109" x14ac:dyDescent="0.35"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</row>
    <row r="204" spans="12:109" x14ac:dyDescent="0.35"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</row>
    <row r="205" spans="12:109" x14ac:dyDescent="0.35"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</row>
    <row r="206" spans="12:109" x14ac:dyDescent="0.35"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</row>
    <row r="207" spans="12:109" x14ac:dyDescent="0.35"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</row>
    <row r="208" spans="12:109" x14ac:dyDescent="0.35"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</row>
    <row r="209" spans="12:109" x14ac:dyDescent="0.35"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</row>
    <row r="210" spans="12:109" x14ac:dyDescent="0.35"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</row>
    <row r="211" spans="12:109" x14ac:dyDescent="0.35"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</row>
    <row r="212" spans="12:109" x14ac:dyDescent="0.35"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</row>
    <row r="213" spans="12:109" x14ac:dyDescent="0.35"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</row>
    <row r="214" spans="12:109" x14ac:dyDescent="0.35"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</row>
    <row r="215" spans="12:109" x14ac:dyDescent="0.35"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</row>
    <row r="216" spans="12:109" x14ac:dyDescent="0.35"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</row>
    <row r="217" spans="12:109" x14ac:dyDescent="0.35"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</row>
    <row r="218" spans="12:109" x14ac:dyDescent="0.35"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</row>
    <row r="219" spans="12:109" x14ac:dyDescent="0.35"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</row>
    <row r="220" spans="12:109" x14ac:dyDescent="0.35"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</row>
    <row r="221" spans="12:109" x14ac:dyDescent="0.35"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</row>
    <row r="222" spans="12:109" x14ac:dyDescent="0.35"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</row>
    <row r="223" spans="12:109" x14ac:dyDescent="0.35"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</row>
    <row r="224" spans="12:109" x14ac:dyDescent="0.35"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</row>
    <row r="225" spans="12:109" x14ac:dyDescent="0.35"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</row>
    <row r="226" spans="12:109" x14ac:dyDescent="0.35"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</row>
    <row r="227" spans="12:109" x14ac:dyDescent="0.35"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</row>
    <row r="228" spans="12:109" x14ac:dyDescent="0.35"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</row>
    <row r="229" spans="12:109" x14ac:dyDescent="0.35"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</row>
    <row r="230" spans="12:109" x14ac:dyDescent="0.35"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</row>
    <row r="231" spans="12:109" x14ac:dyDescent="0.35"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</row>
    <row r="232" spans="12:109" x14ac:dyDescent="0.35"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</row>
    <row r="233" spans="12:109" x14ac:dyDescent="0.35"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</row>
    <row r="234" spans="12:109" x14ac:dyDescent="0.35"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</row>
    <row r="235" spans="12:109" x14ac:dyDescent="0.35"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</row>
    <row r="236" spans="12:109" x14ac:dyDescent="0.35"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</row>
    <row r="237" spans="12:109" x14ac:dyDescent="0.35"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</row>
    <row r="238" spans="12:109" x14ac:dyDescent="0.35"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</row>
    <row r="239" spans="12:109" x14ac:dyDescent="0.35"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</row>
    <row r="240" spans="12:109" x14ac:dyDescent="0.35"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</row>
    <row r="241" spans="12:109" x14ac:dyDescent="0.35"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</row>
    <row r="242" spans="12:109" x14ac:dyDescent="0.35"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</row>
    <row r="243" spans="12:109" x14ac:dyDescent="0.35"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</row>
    <row r="244" spans="12:109" x14ac:dyDescent="0.35"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</row>
    <row r="245" spans="12:109" x14ac:dyDescent="0.35"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</row>
    <row r="246" spans="12:109" x14ac:dyDescent="0.35"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</row>
    <row r="247" spans="12:109" x14ac:dyDescent="0.35"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</row>
    <row r="248" spans="12:109" x14ac:dyDescent="0.35"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</row>
    <row r="249" spans="12:109" x14ac:dyDescent="0.35"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</row>
    <row r="250" spans="12:109" x14ac:dyDescent="0.35"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</row>
    <row r="251" spans="12:109" x14ac:dyDescent="0.35"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</row>
    <row r="252" spans="12:109" x14ac:dyDescent="0.35"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</row>
    <row r="253" spans="12:109" x14ac:dyDescent="0.35"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</row>
    <row r="254" spans="12:109" x14ac:dyDescent="0.35"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</row>
    <row r="255" spans="12:109" x14ac:dyDescent="0.35"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</row>
    <row r="256" spans="12:109" x14ac:dyDescent="0.35"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</row>
    <row r="257" spans="12:109" x14ac:dyDescent="0.35"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</row>
    <row r="258" spans="12:109" x14ac:dyDescent="0.35"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</row>
    <row r="259" spans="12:109" x14ac:dyDescent="0.35"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</row>
    <row r="260" spans="12:109" x14ac:dyDescent="0.35"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</row>
    <row r="261" spans="12:109" x14ac:dyDescent="0.35"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</row>
    <row r="262" spans="12:109" x14ac:dyDescent="0.35"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</row>
    <row r="263" spans="12:109" x14ac:dyDescent="0.35"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</row>
    <row r="264" spans="12:109" x14ac:dyDescent="0.35"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</row>
    <row r="265" spans="12:109" x14ac:dyDescent="0.35"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</row>
    <row r="266" spans="12:109" x14ac:dyDescent="0.35"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</row>
    <row r="267" spans="12:109" x14ac:dyDescent="0.35"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</row>
    <row r="268" spans="12:109" x14ac:dyDescent="0.35"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</row>
    <row r="269" spans="12:109" x14ac:dyDescent="0.35"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</row>
    <row r="270" spans="12:109" x14ac:dyDescent="0.35"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</row>
    <row r="271" spans="12:109" x14ac:dyDescent="0.35"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</row>
    <row r="272" spans="12:109" x14ac:dyDescent="0.35"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</row>
    <row r="273" spans="12:109" x14ac:dyDescent="0.35"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</row>
    <row r="274" spans="12:109" x14ac:dyDescent="0.35"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</row>
    <row r="275" spans="12:109" x14ac:dyDescent="0.35"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</row>
    <row r="276" spans="12:109" x14ac:dyDescent="0.35"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</row>
    <row r="277" spans="12:109" x14ac:dyDescent="0.35"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</row>
    <row r="278" spans="12:109" x14ac:dyDescent="0.35"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</row>
    <row r="279" spans="12:109" x14ac:dyDescent="0.35"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</row>
    <row r="280" spans="12:109" x14ac:dyDescent="0.35"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</row>
    <row r="281" spans="12:109" x14ac:dyDescent="0.35"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</row>
    <row r="282" spans="12:109" x14ac:dyDescent="0.35"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</row>
    <row r="283" spans="12:109" x14ac:dyDescent="0.35"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</row>
    <row r="284" spans="12:109" x14ac:dyDescent="0.35"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</row>
    <row r="285" spans="12:109" x14ac:dyDescent="0.35"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</row>
    <row r="286" spans="12:109" x14ac:dyDescent="0.35"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</row>
    <row r="287" spans="12:109" x14ac:dyDescent="0.35"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</row>
    <row r="288" spans="12:109" x14ac:dyDescent="0.35"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</row>
    <row r="289" spans="12:109" x14ac:dyDescent="0.35"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</row>
    <row r="290" spans="12:109" x14ac:dyDescent="0.35"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</row>
    <row r="291" spans="12:109" x14ac:dyDescent="0.35"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</row>
    <row r="292" spans="12:109" x14ac:dyDescent="0.35"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</row>
    <row r="293" spans="12:109" x14ac:dyDescent="0.35"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</row>
    <row r="294" spans="12:109" x14ac:dyDescent="0.35"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</row>
    <row r="295" spans="12:109" x14ac:dyDescent="0.35"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</row>
    <row r="296" spans="12:109" x14ac:dyDescent="0.35"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</row>
    <row r="297" spans="12:109" x14ac:dyDescent="0.35"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</row>
    <row r="298" spans="12:109" x14ac:dyDescent="0.35"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</row>
    <row r="299" spans="12:109" x14ac:dyDescent="0.35"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</row>
    <row r="300" spans="12:109" x14ac:dyDescent="0.35"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</row>
    <row r="301" spans="12:109" x14ac:dyDescent="0.35"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</row>
    <row r="302" spans="12:109" x14ac:dyDescent="0.35"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</row>
    <row r="303" spans="12:109" x14ac:dyDescent="0.35"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</row>
    <row r="304" spans="12:109" x14ac:dyDescent="0.35"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</row>
    <row r="305" spans="12:109" x14ac:dyDescent="0.35"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</row>
    <row r="306" spans="12:109" x14ac:dyDescent="0.35"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</row>
    <row r="307" spans="12:109" x14ac:dyDescent="0.35"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</row>
    <row r="308" spans="12:109" x14ac:dyDescent="0.35"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</row>
    <row r="309" spans="12:109" x14ac:dyDescent="0.35"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</row>
    <row r="310" spans="12:109" x14ac:dyDescent="0.35"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</row>
    <row r="311" spans="12:109" x14ac:dyDescent="0.35"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</row>
    <row r="312" spans="12:109" x14ac:dyDescent="0.35"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</row>
    <row r="313" spans="12:109" x14ac:dyDescent="0.35"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</row>
    <row r="314" spans="12:109" x14ac:dyDescent="0.35"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</row>
    <row r="315" spans="12:109" x14ac:dyDescent="0.35"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</row>
    <row r="316" spans="12:109" x14ac:dyDescent="0.35"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</row>
    <row r="317" spans="12:109" x14ac:dyDescent="0.35"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</row>
    <row r="318" spans="12:109" x14ac:dyDescent="0.35"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</row>
    <row r="319" spans="12:109" x14ac:dyDescent="0.35"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</row>
    <row r="320" spans="12:109" x14ac:dyDescent="0.35"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</row>
    <row r="321" spans="12:109" x14ac:dyDescent="0.35"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</row>
    <row r="322" spans="12:109" x14ac:dyDescent="0.35"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</row>
    <row r="323" spans="12:109" x14ac:dyDescent="0.35"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</row>
    <row r="324" spans="12:109" x14ac:dyDescent="0.35"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</row>
    <row r="325" spans="12:109" x14ac:dyDescent="0.35"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</row>
    <row r="326" spans="12:109" x14ac:dyDescent="0.35"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</row>
    <row r="327" spans="12:109" x14ac:dyDescent="0.35"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</row>
    <row r="328" spans="12:109" x14ac:dyDescent="0.35"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</row>
    <row r="329" spans="12:109" x14ac:dyDescent="0.35"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</row>
    <row r="330" spans="12:109" x14ac:dyDescent="0.35"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</row>
    <row r="331" spans="12:109" x14ac:dyDescent="0.35"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</row>
    <row r="332" spans="12:109" x14ac:dyDescent="0.35"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</row>
    <row r="333" spans="12:109" x14ac:dyDescent="0.35"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</row>
    <row r="334" spans="12:109" x14ac:dyDescent="0.35"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</row>
    <row r="335" spans="12:109" x14ac:dyDescent="0.35"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</row>
    <row r="336" spans="12:109" x14ac:dyDescent="0.35"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</row>
    <row r="337" spans="12:109" x14ac:dyDescent="0.35"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</row>
    <row r="338" spans="12:109" x14ac:dyDescent="0.35"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</row>
    <row r="339" spans="12:109" x14ac:dyDescent="0.35"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</row>
    <row r="340" spans="12:109" x14ac:dyDescent="0.35"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</row>
    <row r="341" spans="12:109" x14ac:dyDescent="0.35"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</row>
    <row r="342" spans="12:109" x14ac:dyDescent="0.35"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</row>
    <row r="343" spans="12:109" x14ac:dyDescent="0.35"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</row>
    <row r="344" spans="12:109" x14ac:dyDescent="0.35"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</row>
    <row r="345" spans="12:109" x14ac:dyDescent="0.35"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</row>
    <row r="346" spans="12:109" x14ac:dyDescent="0.35"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</row>
    <row r="347" spans="12:109" x14ac:dyDescent="0.35"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</row>
    <row r="348" spans="12:109" x14ac:dyDescent="0.35"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</row>
    <row r="349" spans="12:109" x14ac:dyDescent="0.35"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</row>
    <row r="350" spans="12:109" x14ac:dyDescent="0.35"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</row>
    <row r="351" spans="12:109" x14ac:dyDescent="0.35"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</row>
    <row r="352" spans="12:109" x14ac:dyDescent="0.35"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</row>
    <row r="353" spans="12:109" x14ac:dyDescent="0.35"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</row>
    <row r="354" spans="12:109" x14ac:dyDescent="0.35"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</row>
    <row r="355" spans="12:109" x14ac:dyDescent="0.35"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</row>
    <row r="356" spans="12:109" x14ac:dyDescent="0.35"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</row>
    <row r="357" spans="12:109" x14ac:dyDescent="0.35"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</row>
    <row r="358" spans="12:109" x14ac:dyDescent="0.35"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</row>
    <row r="359" spans="12:109" x14ac:dyDescent="0.35"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</row>
    <row r="360" spans="12:109" x14ac:dyDescent="0.35"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</row>
    <row r="361" spans="12:109" x14ac:dyDescent="0.35"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</row>
    <row r="362" spans="12:109" x14ac:dyDescent="0.35"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</row>
    <row r="363" spans="12:109" x14ac:dyDescent="0.35"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</row>
    <row r="364" spans="12:109" x14ac:dyDescent="0.35"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</row>
    <row r="365" spans="12:109" x14ac:dyDescent="0.35"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</row>
    <row r="366" spans="12:109" x14ac:dyDescent="0.35"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</row>
    <row r="367" spans="12:109" x14ac:dyDescent="0.35"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</row>
    <row r="368" spans="12:109" x14ac:dyDescent="0.35"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</row>
    <row r="369" spans="12:109" x14ac:dyDescent="0.35"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</row>
    <row r="370" spans="12:109" x14ac:dyDescent="0.35"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</row>
    <row r="371" spans="12:109" x14ac:dyDescent="0.35"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</row>
    <row r="372" spans="12:109" x14ac:dyDescent="0.35"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</row>
    <row r="373" spans="12:109" x14ac:dyDescent="0.35"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</row>
    <row r="374" spans="12:109" x14ac:dyDescent="0.35"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</row>
    <row r="375" spans="12:109" x14ac:dyDescent="0.35"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</row>
    <row r="376" spans="12:109" x14ac:dyDescent="0.35"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</row>
    <row r="377" spans="12:109" x14ac:dyDescent="0.35"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</row>
    <row r="378" spans="12:109" x14ac:dyDescent="0.35"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</row>
    <row r="379" spans="12:109" x14ac:dyDescent="0.35"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</row>
    <row r="380" spans="12:109" x14ac:dyDescent="0.35"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</row>
    <row r="381" spans="12:109" x14ac:dyDescent="0.35"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</row>
    <row r="382" spans="12:109" x14ac:dyDescent="0.35"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</row>
    <row r="383" spans="12:109" x14ac:dyDescent="0.35"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</row>
    <row r="384" spans="12:109" x14ac:dyDescent="0.35"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</row>
    <row r="385" spans="12:109" x14ac:dyDescent="0.35"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</row>
    <row r="386" spans="12:109" x14ac:dyDescent="0.35"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</row>
    <row r="387" spans="12:109" x14ac:dyDescent="0.35"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</row>
    <row r="388" spans="12:109" x14ac:dyDescent="0.35"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</row>
    <row r="389" spans="12:109" x14ac:dyDescent="0.35"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</row>
    <row r="390" spans="12:109" x14ac:dyDescent="0.35"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</row>
    <row r="391" spans="12:109" x14ac:dyDescent="0.35"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</row>
    <row r="392" spans="12:109" x14ac:dyDescent="0.35"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</row>
    <row r="393" spans="12:109" x14ac:dyDescent="0.35"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</row>
    <row r="394" spans="12:109" x14ac:dyDescent="0.35"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</row>
    <row r="395" spans="12:109" x14ac:dyDescent="0.35"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</row>
    <row r="396" spans="12:109" x14ac:dyDescent="0.35"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</row>
    <row r="397" spans="12:109" x14ac:dyDescent="0.35"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</row>
    <row r="398" spans="12:109" x14ac:dyDescent="0.35"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</row>
    <row r="399" spans="12:109" x14ac:dyDescent="0.35"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</row>
    <row r="400" spans="12:109" x14ac:dyDescent="0.35"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</row>
    <row r="401" spans="12:109" x14ac:dyDescent="0.35"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</row>
    <row r="402" spans="12:109" x14ac:dyDescent="0.35"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</row>
    <row r="403" spans="12:109" x14ac:dyDescent="0.35"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</row>
    <row r="404" spans="12:109" x14ac:dyDescent="0.35"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</row>
    <row r="405" spans="12:109" x14ac:dyDescent="0.35"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</row>
    <row r="406" spans="12:109" x14ac:dyDescent="0.35"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</row>
    <row r="407" spans="12:109" x14ac:dyDescent="0.35"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</row>
    <row r="408" spans="12:109" x14ac:dyDescent="0.35"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</row>
    <row r="409" spans="12:109" x14ac:dyDescent="0.35"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</row>
    <row r="410" spans="12:109" x14ac:dyDescent="0.35"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</row>
    <row r="411" spans="12:109" x14ac:dyDescent="0.35"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</row>
    <row r="412" spans="12:109" x14ac:dyDescent="0.35"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</row>
    <row r="413" spans="12:109" x14ac:dyDescent="0.35"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</row>
    <row r="414" spans="12:109" x14ac:dyDescent="0.35"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</row>
    <row r="415" spans="12:109" x14ac:dyDescent="0.35"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</row>
    <row r="416" spans="12:109" x14ac:dyDescent="0.35"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</row>
    <row r="417" spans="12:109" x14ac:dyDescent="0.35"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</row>
    <row r="418" spans="12:109" x14ac:dyDescent="0.35"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</row>
    <row r="419" spans="12:109" x14ac:dyDescent="0.35"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</row>
    <row r="420" spans="12:109" x14ac:dyDescent="0.35"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</row>
    <row r="421" spans="12:109" x14ac:dyDescent="0.35"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</row>
    <row r="422" spans="12:109" x14ac:dyDescent="0.35"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</row>
    <row r="423" spans="12:109" x14ac:dyDescent="0.35"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</row>
    <row r="424" spans="12:109" x14ac:dyDescent="0.35"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</row>
    <row r="425" spans="12:109" x14ac:dyDescent="0.35"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</row>
    <row r="426" spans="12:109" x14ac:dyDescent="0.35"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</row>
    <row r="427" spans="12:109" x14ac:dyDescent="0.35"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</row>
    <row r="428" spans="12:109" x14ac:dyDescent="0.35"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</row>
    <row r="429" spans="12:109" x14ac:dyDescent="0.35"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</row>
    <row r="430" spans="12:109" x14ac:dyDescent="0.35"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</row>
    <row r="431" spans="12:109" x14ac:dyDescent="0.35"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</row>
    <row r="432" spans="12:109" x14ac:dyDescent="0.35"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</row>
    <row r="433" spans="12:109" x14ac:dyDescent="0.35"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</row>
    <row r="434" spans="12:109" x14ac:dyDescent="0.35"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</row>
    <row r="435" spans="12:109" x14ac:dyDescent="0.35"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</row>
    <row r="436" spans="12:109" x14ac:dyDescent="0.35"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</row>
    <row r="437" spans="12:109" x14ac:dyDescent="0.35"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</row>
    <row r="438" spans="12:109" x14ac:dyDescent="0.35"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</row>
    <row r="439" spans="12:109" x14ac:dyDescent="0.35"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</row>
    <row r="440" spans="12:109" x14ac:dyDescent="0.35"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</row>
    <row r="441" spans="12:109" x14ac:dyDescent="0.35"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</row>
    <row r="442" spans="12:109" x14ac:dyDescent="0.35"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</row>
    <row r="443" spans="12:109" x14ac:dyDescent="0.35"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</row>
    <row r="444" spans="12:109" x14ac:dyDescent="0.35"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</row>
    <row r="445" spans="12:109" x14ac:dyDescent="0.35"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</row>
    <row r="446" spans="12:109" x14ac:dyDescent="0.35"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</row>
    <row r="447" spans="12:109" x14ac:dyDescent="0.35"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</row>
    <row r="448" spans="12:109" x14ac:dyDescent="0.35"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</row>
  </sheetData>
  <mergeCells count="1">
    <mergeCell ref="A1:H1"/>
  </mergeCell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L294"/>
  <sheetViews>
    <sheetView workbookViewId="0">
      <pane xSplit="1" ySplit="8" topLeftCell="AU184" activePane="bottomRight" state="frozen"/>
      <selection activeCell="J44" sqref="J44"/>
      <selection pane="topRight" activeCell="J44" sqref="J44"/>
      <selection pane="bottomLeft" activeCell="J44" sqref="J44"/>
      <selection pane="bottomRight" activeCell="J44" sqref="J44"/>
    </sheetView>
  </sheetViews>
  <sheetFormatPr defaultColWidth="8.86328125" defaultRowHeight="12.75" x14ac:dyDescent="0.35"/>
  <cols>
    <col min="1" max="31" width="9.265625" bestFit="1" customWidth="1"/>
    <col min="33" max="34" width="9.265625" bestFit="1" customWidth="1"/>
    <col min="36" max="53" width="9.265625" bestFit="1" customWidth="1"/>
    <col min="54" max="54" width="11.73046875" bestFit="1" customWidth="1"/>
    <col min="55" max="56" width="9.265625" bestFit="1" customWidth="1"/>
  </cols>
  <sheetData>
    <row r="1" spans="1:90" ht="15.4" x14ac:dyDescent="0.45">
      <c r="A1" s="27" t="s">
        <v>72</v>
      </c>
    </row>
    <row r="2" spans="1:90" ht="13.15" x14ac:dyDescent="0.4">
      <c r="A2" s="28"/>
      <c r="B2" s="10" t="s">
        <v>73</v>
      </c>
      <c r="C2" s="10"/>
      <c r="D2" s="10"/>
      <c r="E2" s="29"/>
      <c r="F2" s="10" t="s">
        <v>74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</row>
    <row r="3" spans="1:90" ht="13.15" x14ac:dyDescent="0.4">
      <c r="B3" s="30" t="s">
        <v>75</v>
      </c>
      <c r="C3" s="31"/>
      <c r="D3" s="30"/>
      <c r="E3" s="30"/>
      <c r="F3" s="30"/>
      <c r="G3" s="30" t="s">
        <v>76</v>
      </c>
      <c r="H3" s="30"/>
      <c r="I3" s="30"/>
      <c r="J3" s="30"/>
      <c r="K3" s="30"/>
      <c r="L3" s="30" t="s">
        <v>77</v>
      </c>
      <c r="M3" s="30"/>
      <c r="N3" s="30"/>
      <c r="O3" s="30"/>
      <c r="P3" s="30"/>
      <c r="Q3" s="30" t="s">
        <v>78</v>
      </c>
      <c r="R3" s="30"/>
      <c r="S3" s="30"/>
      <c r="T3" s="30"/>
      <c r="U3" s="30"/>
      <c r="V3" s="30" t="s">
        <v>79</v>
      </c>
      <c r="W3" s="30"/>
      <c r="X3" s="30"/>
      <c r="Y3" s="30"/>
      <c r="Z3" s="30"/>
      <c r="AA3" s="30" t="s">
        <v>80</v>
      </c>
      <c r="AB3" s="30"/>
      <c r="AC3" s="30"/>
      <c r="AD3" s="30"/>
      <c r="AE3" s="30"/>
      <c r="AF3" s="30" t="s">
        <v>81</v>
      </c>
      <c r="AG3" s="30"/>
      <c r="AH3" s="30"/>
      <c r="AI3" s="30"/>
      <c r="AJ3" s="30"/>
      <c r="AK3" s="30" t="s">
        <v>82</v>
      </c>
      <c r="AL3" s="30"/>
      <c r="AM3" s="30"/>
      <c r="AN3" s="30"/>
      <c r="AO3" s="30"/>
      <c r="AP3" s="30" t="s">
        <v>83</v>
      </c>
      <c r="AQ3" s="30"/>
      <c r="AR3" s="30"/>
      <c r="AS3" s="30"/>
      <c r="AT3" s="30"/>
      <c r="AU3" s="30" t="s">
        <v>84</v>
      </c>
      <c r="AV3" s="30"/>
      <c r="AW3" s="30"/>
      <c r="AX3" s="30"/>
      <c r="AY3" s="30"/>
      <c r="AZ3" s="30" t="s">
        <v>85</v>
      </c>
      <c r="BA3" s="30"/>
      <c r="BB3" s="30"/>
      <c r="BC3" s="30"/>
      <c r="BD3" s="30"/>
      <c r="BE3" s="3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</row>
    <row r="4" spans="1:90" ht="13.15" x14ac:dyDescent="0.4">
      <c r="A4" s="10"/>
      <c r="B4" s="171" t="s">
        <v>86</v>
      </c>
      <c r="C4" s="171"/>
      <c r="D4" s="171"/>
      <c r="E4" s="171"/>
      <c r="F4" s="171"/>
      <c r="G4" s="171" t="s">
        <v>87</v>
      </c>
      <c r="H4" s="171"/>
      <c r="I4" s="171"/>
      <c r="J4" s="171"/>
      <c r="K4" s="171"/>
      <c r="L4" s="171" t="s">
        <v>88</v>
      </c>
      <c r="M4" s="171"/>
      <c r="N4" s="171"/>
      <c r="O4" s="171"/>
      <c r="P4" s="171"/>
      <c r="Q4" s="171" t="s">
        <v>89</v>
      </c>
      <c r="R4" s="171"/>
      <c r="S4" s="171"/>
      <c r="T4" s="171"/>
      <c r="U4" s="171"/>
      <c r="V4" s="171" t="s">
        <v>90</v>
      </c>
      <c r="W4" s="171"/>
      <c r="X4" s="171"/>
      <c r="Y4" s="171"/>
      <c r="Z4" s="171"/>
      <c r="AA4" s="171" t="s">
        <v>91</v>
      </c>
      <c r="AB4" s="171"/>
      <c r="AC4" s="171"/>
      <c r="AD4" s="171"/>
      <c r="AE4" s="171"/>
      <c r="AF4" s="171" t="s">
        <v>92</v>
      </c>
      <c r="AG4" s="171"/>
      <c r="AH4" s="171"/>
      <c r="AI4" s="171"/>
      <c r="AJ4" s="171"/>
      <c r="AK4" s="171" t="s">
        <v>93</v>
      </c>
      <c r="AL4" s="171"/>
      <c r="AM4" s="171"/>
      <c r="AN4" s="171"/>
      <c r="AO4" s="171"/>
      <c r="AP4" s="171" t="s">
        <v>94</v>
      </c>
      <c r="AQ4" s="171"/>
      <c r="AR4" s="171"/>
      <c r="AS4" s="171"/>
      <c r="AT4" s="171"/>
      <c r="AU4" s="171" t="s">
        <v>95</v>
      </c>
      <c r="AV4" s="171"/>
      <c r="AW4" s="171"/>
      <c r="AX4" s="171"/>
      <c r="AY4" s="171"/>
      <c r="AZ4" s="171" t="s">
        <v>96</v>
      </c>
      <c r="BA4" s="171"/>
      <c r="BB4" s="171"/>
      <c r="BC4" s="171"/>
      <c r="BD4" s="171"/>
      <c r="BE4" s="3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</row>
    <row r="5" spans="1:90" ht="13.15" x14ac:dyDescent="0.4">
      <c r="A5" s="10"/>
      <c r="B5" s="30"/>
      <c r="C5" s="30"/>
      <c r="D5" s="30"/>
      <c r="E5" s="30" t="s">
        <v>11</v>
      </c>
      <c r="F5" s="30" t="s">
        <v>1</v>
      </c>
      <c r="G5" s="30"/>
      <c r="H5" s="30"/>
      <c r="I5" s="30"/>
      <c r="J5" s="30" t="s">
        <v>11</v>
      </c>
      <c r="K5" s="30" t="s">
        <v>1</v>
      </c>
      <c r="L5" s="30"/>
      <c r="M5" s="30"/>
      <c r="N5" s="30"/>
      <c r="O5" s="30" t="s">
        <v>11</v>
      </c>
      <c r="P5" s="30" t="s">
        <v>1</v>
      </c>
      <c r="Q5" s="30"/>
      <c r="R5" s="30"/>
      <c r="S5" s="30"/>
      <c r="T5" s="30" t="s">
        <v>11</v>
      </c>
      <c r="U5" s="30" t="s">
        <v>1</v>
      </c>
      <c r="V5" s="30"/>
      <c r="W5" s="30"/>
      <c r="X5" s="30"/>
      <c r="Y5" s="30" t="s">
        <v>11</v>
      </c>
      <c r="Z5" s="30" t="s">
        <v>1</v>
      </c>
      <c r="AA5" s="30"/>
      <c r="AB5" s="30"/>
      <c r="AC5" s="30"/>
      <c r="AD5" s="30" t="s">
        <v>11</v>
      </c>
      <c r="AE5" s="30" t="s">
        <v>1</v>
      </c>
      <c r="AF5" s="30"/>
      <c r="AG5" s="30"/>
      <c r="AH5" s="30"/>
      <c r="AI5" s="30" t="s">
        <v>11</v>
      </c>
      <c r="AJ5" s="30" t="s">
        <v>1</v>
      </c>
      <c r="AK5" s="30"/>
      <c r="AL5" s="30"/>
      <c r="AM5" s="30"/>
      <c r="AN5" s="30" t="s">
        <v>11</v>
      </c>
      <c r="AO5" s="30" t="s">
        <v>1</v>
      </c>
      <c r="AP5" s="30"/>
      <c r="AQ5" s="30"/>
      <c r="AR5" s="30"/>
      <c r="AS5" s="30" t="s">
        <v>11</v>
      </c>
      <c r="AT5" s="30" t="s">
        <v>1</v>
      </c>
      <c r="AU5" s="30"/>
      <c r="AV5" s="30"/>
      <c r="AW5" s="30"/>
      <c r="AX5" s="30" t="s">
        <v>11</v>
      </c>
      <c r="AY5" s="30" t="s">
        <v>1</v>
      </c>
      <c r="AZ5" s="30"/>
      <c r="BA5" s="30"/>
      <c r="BB5" s="30"/>
      <c r="BC5" s="30" t="s">
        <v>11</v>
      </c>
      <c r="BD5" s="30" t="s">
        <v>1</v>
      </c>
      <c r="BE5" s="3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</row>
    <row r="6" spans="1:90" ht="13.15" x14ac:dyDescent="0.4">
      <c r="A6" s="10" t="s">
        <v>18</v>
      </c>
      <c r="B6" s="30" t="s">
        <v>11</v>
      </c>
      <c r="C6" s="30" t="s">
        <v>1</v>
      </c>
      <c r="D6" s="30" t="s">
        <v>4</v>
      </c>
      <c r="E6" s="30" t="s">
        <v>2</v>
      </c>
      <c r="F6" s="30" t="s">
        <v>2</v>
      </c>
      <c r="G6" s="30" t="s">
        <v>11</v>
      </c>
      <c r="H6" s="30" t="s">
        <v>1</v>
      </c>
      <c r="I6" s="30" t="s">
        <v>4</v>
      </c>
      <c r="J6" s="30" t="s">
        <v>2</v>
      </c>
      <c r="K6" s="30" t="s">
        <v>2</v>
      </c>
      <c r="L6" s="30" t="s">
        <v>11</v>
      </c>
      <c r="M6" s="30" t="s">
        <v>1</v>
      </c>
      <c r="N6" s="30" t="s">
        <v>4</v>
      </c>
      <c r="O6" s="30" t="s">
        <v>2</v>
      </c>
      <c r="P6" s="30" t="s">
        <v>2</v>
      </c>
      <c r="Q6" s="30" t="s">
        <v>11</v>
      </c>
      <c r="R6" s="30" t="s">
        <v>1</v>
      </c>
      <c r="S6" s="30" t="s">
        <v>4</v>
      </c>
      <c r="T6" s="30" t="s">
        <v>2</v>
      </c>
      <c r="U6" s="30" t="s">
        <v>2</v>
      </c>
      <c r="V6" s="30" t="s">
        <v>11</v>
      </c>
      <c r="W6" s="30" t="s">
        <v>1</v>
      </c>
      <c r="X6" s="30" t="s">
        <v>4</v>
      </c>
      <c r="Y6" s="30" t="s">
        <v>2</v>
      </c>
      <c r="Z6" s="30" t="s">
        <v>2</v>
      </c>
      <c r="AA6" s="30" t="s">
        <v>11</v>
      </c>
      <c r="AB6" s="30" t="s">
        <v>1</v>
      </c>
      <c r="AC6" s="30" t="s">
        <v>4</v>
      </c>
      <c r="AD6" s="30" t="s">
        <v>2</v>
      </c>
      <c r="AE6" s="30" t="s">
        <v>2</v>
      </c>
      <c r="AF6" s="30" t="s">
        <v>11</v>
      </c>
      <c r="AG6" s="30" t="s">
        <v>1</v>
      </c>
      <c r="AH6" s="30" t="s">
        <v>4</v>
      </c>
      <c r="AI6" s="30" t="s">
        <v>2</v>
      </c>
      <c r="AJ6" s="30" t="s">
        <v>2</v>
      </c>
      <c r="AK6" s="30" t="s">
        <v>11</v>
      </c>
      <c r="AL6" s="30" t="s">
        <v>1</v>
      </c>
      <c r="AM6" s="30" t="s">
        <v>4</v>
      </c>
      <c r="AN6" s="30" t="s">
        <v>2</v>
      </c>
      <c r="AO6" s="30" t="s">
        <v>2</v>
      </c>
      <c r="AP6" s="30" t="s">
        <v>11</v>
      </c>
      <c r="AQ6" s="30" t="s">
        <v>1</v>
      </c>
      <c r="AR6" s="30" t="s">
        <v>4</v>
      </c>
      <c r="AS6" s="30" t="s">
        <v>2</v>
      </c>
      <c r="AT6" s="30" t="s">
        <v>2</v>
      </c>
      <c r="AU6" s="30" t="s">
        <v>11</v>
      </c>
      <c r="AV6" s="30" t="s">
        <v>1</v>
      </c>
      <c r="AW6" s="30" t="s">
        <v>4</v>
      </c>
      <c r="AX6" s="30" t="s">
        <v>2</v>
      </c>
      <c r="AY6" s="30" t="s">
        <v>2</v>
      </c>
      <c r="AZ6" s="30" t="s">
        <v>11</v>
      </c>
      <c r="BA6" s="30" t="s">
        <v>1</v>
      </c>
      <c r="BB6" s="30" t="s">
        <v>4</v>
      </c>
      <c r="BC6" s="30" t="s">
        <v>2</v>
      </c>
      <c r="BD6" s="30" t="s">
        <v>2</v>
      </c>
      <c r="BE6" s="3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</row>
    <row r="7" spans="1:90" ht="13.15" x14ac:dyDescent="0.4">
      <c r="A7" s="10"/>
      <c r="B7" s="30" t="s">
        <v>65</v>
      </c>
      <c r="C7" s="30" t="s">
        <v>65</v>
      </c>
      <c r="D7" s="30"/>
      <c r="E7" s="30" t="s">
        <v>4</v>
      </c>
      <c r="F7" s="30" t="s">
        <v>4</v>
      </c>
      <c r="G7" s="30" t="s">
        <v>65</v>
      </c>
      <c r="H7" s="30" t="s">
        <v>65</v>
      </c>
      <c r="I7" s="30"/>
      <c r="J7" s="30" t="s">
        <v>4</v>
      </c>
      <c r="K7" s="30" t="s">
        <v>4</v>
      </c>
      <c r="L7" s="30" t="s">
        <v>65</v>
      </c>
      <c r="M7" s="30" t="s">
        <v>65</v>
      </c>
      <c r="N7" s="30"/>
      <c r="O7" s="30" t="s">
        <v>4</v>
      </c>
      <c r="P7" s="30" t="s">
        <v>4</v>
      </c>
      <c r="Q7" s="30" t="s">
        <v>65</v>
      </c>
      <c r="R7" s="30" t="s">
        <v>65</v>
      </c>
      <c r="S7" s="30"/>
      <c r="T7" s="30" t="s">
        <v>4</v>
      </c>
      <c r="U7" s="30" t="s">
        <v>4</v>
      </c>
      <c r="V7" s="30" t="s">
        <v>65</v>
      </c>
      <c r="W7" s="30" t="s">
        <v>65</v>
      </c>
      <c r="X7" s="30"/>
      <c r="Y7" s="30" t="s">
        <v>4</v>
      </c>
      <c r="Z7" s="30" t="s">
        <v>4</v>
      </c>
      <c r="AA7" s="30" t="s">
        <v>65</v>
      </c>
      <c r="AB7" s="30" t="s">
        <v>65</v>
      </c>
      <c r="AC7" s="30"/>
      <c r="AD7" s="30" t="s">
        <v>4</v>
      </c>
      <c r="AE7" s="30" t="s">
        <v>4</v>
      </c>
      <c r="AF7" s="30" t="s">
        <v>65</v>
      </c>
      <c r="AG7" s="30" t="s">
        <v>65</v>
      </c>
      <c r="AH7" s="30"/>
      <c r="AI7" s="30" t="s">
        <v>4</v>
      </c>
      <c r="AJ7" s="30" t="s">
        <v>4</v>
      </c>
      <c r="AK7" s="30" t="s">
        <v>65</v>
      </c>
      <c r="AL7" s="30" t="s">
        <v>65</v>
      </c>
      <c r="AM7" s="30"/>
      <c r="AN7" s="30" t="s">
        <v>4</v>
      </c>
      <c r="AO7" s="30" t="s">
        <v>4</v>
      </c>
      <c r="AP7" s="30" t="s">
        <v>65</v>
      </c>
      <c r="AQ7" s="30" t="s">
        <v>65</v>
      </c>
      <c r="AR7" s="30"/>
      <c r="AS7" s="30" t="s">
        <v>4</v>
      </c>
      <c r="AT7" s="30" t="s">
        <v>4</v>
      </c>
      <c r="AU7" s="30" t="s">
        <v>65</v>
      </c>
      <c r="AV7" s="30" t="s">
        <v>65</v>
      </c>
      <c r="AW7" s="30"/>
      <c r="AX7" s="30" t="s">
        <v>4</v>
      </c>
      <c r="AY7" s="30" t="s">
        <v>4</v>
      </c>
      <c r="AZ7" s="30" t="s">
        <v>65</v>
      </c>
      <c r="BA7" s="30" t="s">
        <v>65</v>
      </c>
      <c r="BB7" s="30"/>
      <c r="BC7" s="30" t="s">
        <v>4</v>
      </c>
      <c r="BD7" s="30" t="s">
        <v>4</v>
      </c>
      <c r="BE7" s="3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</row>
    <row r="8" spans="1:90" ht="13.15" x14ac:dyDescent="0.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</row>
    <row r="9" spans="1:90" ht="13.15" x14ac:dyDescent="0.4">
      <c r="A9" s="32">
        <v>1810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</row>
    <row r="10" spans="1:90" ht="13.15" x14ac:dyDescent="0.4">
      <c r="A10" s="32">
        <f t="shared" ref="A10:A35" si="0">A9+1</f>
        <v>1811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</row>
    <row r="11" spans="1:90" ht="13.15" x14ac:dyDescent="0.4">
      <c r="A11" s="32">
        <v>1825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33">
        <v>20.693798449612405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</row>
    <row r="12" spans="1:90" ht="13.15" x14ac:dyDescent="0.4">
      <c r="A12" s="32">
        <f t="shared" si="0"/>
        <v>1826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34">
        <v>72.285078866538882</v>
      </c>
      <c r="M12" s="35"/>
      <c r="N12" s="36">
        <v>14</v>
      </c>
      <c r="O12" s="37">
        <f>L12/$N12</f>
        <v>5.1632199190384913</v>
      </c>
      <c r="P12" s="35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</row>
    <row r="13" spans="1:90" ht="13.15" x14ac:dyDescent="0.4">
      <c r="A13" s="32">
        <f t="shared" si="0"/>
        <v>1827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3">
        <v>70.730471967545014</v>
      </c>
      <c r="M13" s="10"/>
      <c r="N13" s="38">
        <v>14</v>
      </c>
      <c r="O13" s="39">
        <f>L13/$N13</f>
        <v>5.0521765691103582</v>
      </c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</row>
    <row r="14" spans="1:90" ht="13.15" x14ac:dyDescent="0.4">
      <c r="A14" s="32">
        <f t="shared" si="0"/>
        <v>1828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3">
        <v>71.79633033879125</v>
      </c>
      <c r="M14" s="10"/>
      <c r="N14" s="38">
        <v>14</v>
      </c>
      <c r="O14" s="39">
        <f>L14/$N14</f>
        <v>5.1283093099136607</v>
      </c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</row>
    <row r="15" spans="1:90" ht="13.15" x14ac:dyDescent="0.4">
      <c r="A15" s="32">
        <f t="shared" si="0"/>
        <v>1829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</row>
    <row r="16" spans="1:90" ht="13.15" x14ac:dyDescent="0.4">
      <c r="A16" s="32">
        <f t="shared" si="0"/>
        <v>1830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</row>
    <row r="17" spans="1:90" ht="13.15" x14ac:dyDescent="0.4">
      <c r="A17" s="32">
        <f t="shared" si="0"/>
        <v>1831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</row>
    <row r="18" spans="1:90" ht="13.15" x14ac:dyDescent="0.4">
      <c r="A18" s="32">
        <f t="shared" si="0"/>
        <v>1832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</row>
    <row r="19" spans="1:90" ht="13.15" x14ac:dyDescent="0.4">
      <c r="A19" s="32">
        <f t="shared" si="0"/>
        <v>1833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</row>
    <row r="20" spans="1:90" ht="13.15" x14ac:dyDescent="0.4">
      <c r="A20" s="32">
        <f t="shared" si="0"/>
        <v>1834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</row>
    <row r="21" spans="1:90" ht="13.15" x14ac:dyDescent="0.4">
      <c r="A21" s="32">
        <f t="shared" si="0"/>
        <v>1835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</row>
    <row r="22" spans="1:90" ht="13.15" x14ac:dyDescent="0.4">
      <c r="A22" s="32">
        <f t="shared" si="0"/>
        <v>1836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</row>
    <row r="23" spans="1:90" ht="13.15" x14ac:dyDescent="0.4">
      <c r="A23" s="32">
        <f t="shared" si="0"/>
        <v>1837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</row>
    <row r="24" spans="1:90" ht="13.15" x14ac:dyDescent="0.4">
      <c r="A24" s="32">
        <f t="shared" si="0"/>
        <v>1838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</row>
    <row r="25" spans="1:90" ht="13.15" x14ac:dyDescent="0.4">
      <c r="A25" s="32">
        <f t="shared" si="0"/>
        <v>1839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</row>
    <row r="26" spans="1:90" ht="13.15" x14ac:dyDescent="0.4">
      <c r="A26" s="32">
        <f t="shared" si="0"/>
        <v>1840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</row>
    <row r="27" spans="1:90" ht="13.15" x14ac:dyDescent="0.4">
      <c r="A27" s="32">
        <f t="shared" si="0"/>
        <v>1841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</row>
    <row r="28" spans="1:90" ht="13.15" x14ac:dyDescent="0.4">
      <c r="A28" s="32">
        <f t="shared" si="0"/>
        <v>1842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</row>
    <row r="29" spans="1:90" ht="13.15" x14ac:dyDescent="0.4">
      <c r="A29" s="32">
        <f t="shared" si="0"/>
        <v>1843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</row>
    <row r="30" spans="1:90" ht="13.15" x14ac:dyDescent="0.4">
      <c r="A30" s="32">
        <f t="shared" si="0"/>
        <v>1844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</row>
    <row r="31" spans="1:90" ht="13.15" x14ac:dyDescent="0.4">
      <c r="A31" s="32">
        <f t="shared" si="0"/>
        <v>1845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</row>
    <row r="32" spans="1:90" ht="13.15" x14ac:dyDescent="0.4">
      <c r="A32" s="32">
        <f t="shared" si="0"/>
        <v>1846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</row>
    <row r="33" spans="1:90" ht="13.15" x14ac:dyDescent="0.4">
      <c r="A33" s="32">
        <f t="shared" si="0"/>
        <v>1847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</row>
    <row r="34" spans="1:90" ht="13.15" x14ac:dyDescent="0.4">
      <c r="A34" s="32">
        <f t="shared" si="0"/>
        <v>1848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</row>
    <row r="35" spans="1:90" ht="13.15" x14ac:dyDescent="0.4">
      <c r="A35" s="32">
        <f t="shared" si="0"/>
        <v>1849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</row>
    <row r="36" spans="1:90" ht="13.15" x14ac:dyDescent="0.4">
      <c r="A36" s="32">
        <v>1850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40">
        <v>1567</v>
      </c>
      <c r="AV36" s="40">
        <v>3899</v>
      </c>
      <c r="AW36" s="41">
        <v>318</v>
      </c>
      <c r="AX36" s="42">
        <f>AU36/$AW36</f>
        <v>4.9276729559748427</v>
      </c>
      <c r="AY36" s="42">
        <f>AV36/$AW36</f>
        <v>12.261006289308176</v>
      </c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</row>
    <row r="37" spans="1:90" ht="13.15" x14ac:dyDescent="0.4">
      <c r="A37" s="32">
        <f t="shared" ref="A37:A98" si="1">A36+1</f>
        <v>1851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40">
        <v>1414</v>
      </c>
      <c r="AV37" s="40">
        <v>3691</v>
      </c>
      <c r="AW37" s="41">
        <v>314</v>
      </c>
      <c r="AX37" s="42">
        <f t="shared" ref="AX37:AY100" si="2">AU37/$AW37</f>
        <v>4.5031847133757958</v>
      </c>
      <c r="AY37" s="42">
        <f t="shared" si="2"/>
        <v>11.754777070063694</v>
      </c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</row>
    <row r="38" spans="1:90" ht="13.15" x14ac:dyDescent="0.4">
      <c r="A38" s="32">
        <f t="shared" si="1"/>
        <v>1852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40">
        <v>1384</v>
      </c>
      <c r="AV38" s="40">
        <v>3655</v>
      </c>
      <c r="AW38" s="41">
        <v>335</v>
      </c>
      <c r="AX38" s="42">
        <f t="shared" si="2"/>
        <v>4.1313432835820896</v>
      </c>
      <c r="AY38" s="42">
        <f t="shared" si="2"/>
        <v>10.91044776119403</v>
      </c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</row>
    <row r="39" spans="1:90" ht="13.15" x14ac:dyDescent="0.4">
      <c r="A39" s="32">
        <f t="shared" si="1"/>
        <v>1853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40">
        <v>1531</v>
      </c>
      <c r="AV39" s="40">
        <v>3841</v>
      </c>
      <c r="AW39" s="41">
        <v>350</v>
      </c>
      <c r="AX39" s="42">
        <f t="shared" si="2"/>
        <v>4.3742857142857146</v>
      </c>
      <c r="AY39" s="42">
        <f t="shared" si="2"/>
        <v>10.974285714285715</v>
      </c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</row>
    <row r="40" spans="1:90" ht="13.15" x14ac:dyDescent="0.4">
      <c r="A40" s="32">
        <f t="shared" si="1"/>
        <v>1854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40">
        <v>1499</v>
      </c>
      <c r="AV40" s="40">
        <v>3864</v>
      </c>
      <c r="AW40" s="41">
        <v>362</v>
      </c>
      <c r="AX40" s="42">
        <f t="shared" si="2"/>
        <v>4.1408839779005522</v>
      </c>
      <c r="AY40" s="42">
        <f t="shared" si="2"/>
        <v>10.674033149171271</v>
      </c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</row>
    <row r="41" spans="1:90" ht="13.15" x14ac:dyDescent="0.4">
      <c r="A41" s="32">
        <f t="shared" si="1"/>
        <v>1855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40">
        <v>1373</v>
      </c>
      <c r="AV41" s="40">
        <v>3563</v>
      </c>
      <c r="AW41" s="41">
        <v>371</v>
      </c>
      <c r="AX41" s="42">
        <f t="shared" si="2"/>
        <v>3.700808625336927</v>
      </c>
      <c r="AY41" s="42">
        <f t="shared" si="2"/>
        <v>9.6037735849056602</v>
      </c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</row>
    <row r="42" spans="1:90" ht="13.15" x14ac:dyDescent="0.4">
      <c r="A42" s="32">
        <f t="shared" si="1"/>
        <v>1856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40">
        <v>1339</v>
      </c>
      <c r="AV42" s="40">
        <v>3634</v>
      </c>
      <c r="AW42" s="41">
        <v>451</v>
      </c>
      <c r="AX42" s="42">
        <f t="shared" si="2"/>
        <v>2.9689578713968956</v>
      </c>
      <c r="AY42" s="42">
        <f t="shared" si="2"/>
        <v>8.0576496674057658</v>
      </c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</row>
    <row r="43" spans="1:90" ht="13.15" x14ac:dyDescent="0.4">
      <c r="A43" s="32">
        <f t="shared" si="1"/>
        <v>1857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40">
        <v>1288</v>
      </c>
      <c r="AV43" s="40">
        <v>3482</v>
      </c>
      <c r="AW43" s="41">
        <v>492</v>
      </c>
      <c r="AX43" s="42">
        <f t="shared" si="2"/>
        <v>2.6178861788617884</v>
      </c>
      <c r="AY43" s="42">
        <f t="shared" si="2"/>
        <v>7.0772357723577235</v>
      </c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</row>
    <row r="44" spans="1:90" ht="13.15" x14ac:dyDescent="0.4">
      <c r="A44" s="32">
        <f t="shared" si="1"/>
        <v>1858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40">
        <v>1255</v>
      </c>
      <c r="AV44" s="40">
        <v>3498</v>
      </c>
      <c r="AW44" s="41">
        <v>464</v>
      </c>
      <c r="AX44" s="42">
        <f t="shared" si="2"/>
        <v>2.7047413793103448</v>
      </c>
      <c r="AY44" s="42">
        <f t="shared" si="2"/>
        <v>7.5387931034482758</v>
      </c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</row>
    <row r="45" spans="1:90" ht="13.15" x14ac:dyDescent="0.4">
      <c r="A45" s="32">
        <f t="shared" si="1"/>
        <v>1859</v>
      </c>
      <c r="B45" s="32"/>
      <c r="C45" s="32"/>
      <c r="D45" s="32"/>
      <c r="E45" s="32"/>
      <c r="F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40">
        <v>1216</v>
      </c>
      <c r="AV45" s="40">
        <v>3548</v>
      </c>
      <c r="AW45" s="41">
        <v>497</v>
      </c>
      <c r="AX45" s="42">
        <f t="shared" si="2"/>
        <v>2.4466800804828974</v>
      </c>
      <c r="AY45" s="42">
        <f t="shared" si="2"/>
        <v>7.1388329979879277</v>
      </c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</row>
    <row r="46" spans="1:90" ht="13.15" x14ac:dyDescent="0.4">
      <c r="A46" s="32">
        <f t="shared" si="1"/>
        <v>1860</v>
      </c>
      <c r="B46" s="32"/>
      <c r="C46" s="32"/>
      <c r="D46" s="32"/>
      <c r="E46" s="32"/>
      <c r="F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40">
        <v>1186</v>
      </c>
      <c r="AV46" s="40">
        <v>3532</v>
      </c>
      <c r="AW46" s="41">
        <v>577</v>
      </c>
      <c r="AX46" s="42">
        <f t="shared" si="2"/>
        <v>2.0554592720970537</v>
      </c>
      <c r="AY46" s="42">
        <f t="shared" si="2"/>
        <v>6.1213171577123049</v>
      </c>
      <c r="AZ46" s="43">
        <v>69.301477377654663</v>
      </c>
      <c r="BA46" s="10"/>
      <c r="BB46" s="44">
        <v>45.658000000000001</v>
      </c>
      <c r="BC46" s="42">
        <f>AZ46/$BB46</f>
        <v>1.5178386564819892</v>
      </c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</row>
    <row r="47" spans="1:90" ht="13.15" x14ac:dyDescent="0.4">
      <c r="A47" s="32">
        <f t="shared" si="1"/>
        <v>1861</v>
      </c>
      <c r="B47" s="32"/>
      <c r="C47" s="32"/>
      <c r="D47" s="32"/>
      <c r="E47" s="32"/>
      <c r="F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40">
        <v>1139</v>
      </c>
      <c r="AV47" s="40">
        <v>3508</v>
      </c>
      <c r="AW47" s="41">
        <v>569</v>
      </c>
      <c r="AX47" s="42">
        <f t="shared" si="2"/>
        <v>2.0017574692442883</v>
      </c>
      <c r="AY47" s="42">
        <f t="shared" si="2"/>
        <v>6.1652021089630935</v>
      </c>
      <c r="AZ47" s="43">
        <v>71.694726656990809</v>
      </c>
      <c r="BA47" s="10"/>
      <c r="BB47" s="44">
        <v>50.737000000000002</v>
      </c>
      <c r="BC47" s="42">
        <f t="shared" ref="BC47:BC85" si="3">AZ47/$BB47</f>
        <v>1.4130659411670143</v>
      </c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</row>
    <row r="48" spans="1:90" ht="13.15" x14ac:dyDescent="0.4">
      <c r="A48" s="32">
        <f t="shared" si="1"/>
        <v>1862</v>
      </c>
      <c r="B48" s="32"/>
      <c r="C48" s="32"/>
      <c r="D48" s="32"/>
      <c r="E48" s="32"/>
      <c r="F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40">
        <v>1126</v>
      </c>
      <c r="AV48" s="40">
        <v>4037</v>
      </c>
      <c r="AW48" s="45">
        <f>791*12/18</f>
        <v>527.33333333333337</v>
      </c>
      <c r="AX48" s="42">
        <f t="shared" si="2"/>
        <v>2.1352718078381794</v>
      </c>
      <c r="AY48" s="42">
        <f t="shared" si="2"/>
        <v>7.6554993678887477</v>
      </c>
      <c r="AZ48" s="43">
        <v>145.76181229773468</v>
      </c>
      <c r="BA48" s="10"/>
      <c r="BB48" s="44">
        <v>55.816000000000003</v>
      </c>
      <c r="BC48" s="42">
        <f t="shared" si="3"/>
        <v>2.6114700497659213</v>
      </c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</row>
    <row r="49" spans="1:90" ht="13.15" x14ac:dyDescent="0.4">
      <c r="A49" s="32">
        <f t="shared" si="1"/>
        <v>1863</v>
      </c>
      <c r="B49" s="32"/>
      <c r="C49" s="32"/>
      <c r="D49" s="32"/>
      <c r="E49" s="32"/>
      <c r="F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S49" s="32"/>
      <c r="AT49" s="32"/>
      <c r="AU49" s="40">
        <v>1052</v>
      </c>
      <c r="AV49" s="40">
        <v>3847</v>
      </c>
      <c r="AW49" s="41">
        <v>577</v>
      </c>
      <c r="AX49" s="42">
        <f t="shared" si="2"/>
        <v>1.8232235701906412</v>
      </c>
      <c r="AY49" s="42">
        <f t="shared" si="2"/>
        <v>6.6672443674176778</v>
      </c>
      <c r="AZ49" s="43">
        <v>222.38995568685377</v>
      </c>
      <c r="BA49" s="10"/>
      <c r="BB49" s="44">
        <v>60.895000000000003</v>
      </c>
      <c r="BC49" s="42">
        <f t="shared" si="3"/>
        <v>3.6520232479982555</v>
      </c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</row>
    <row r="50" spans="1:90" ht="13.15" x14ac:dyDescent="0.4">
      <c r="A50" s="32">
        <f t="shared" si="1"/>
        <v>1864</v>
      </c>
      <c r="B50" s="32"/>
      <c r="C50" s="32"/>
      <c r="D50" s="32"/>
      <c r="E50" s="32"/>
      <c r="F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S50" s="32"/>
      <c r="AT50" s="32"/>
      <c r="AU50" s="40">
        <v>1046</v>
      </c>
      <c r="AV50" s="40">
        <v>4013</v>
      </c>
      <c r="AW50" s="41">
        <v>877</v>
      </c>
      <c r="AX50" s="42">
        <f t="shared" si="2"/>
        <v>1.1927023945267958</v>
      </c>
      <c r="AY50" s="42">
        <f t="shared" si="2"/>
        <v>4.5758266818700113</v>
      </c>
      <c r="AZ50" s="43">
        <v>143.29212940608397</v>
      </c>
      <c r="BA50" s="10"/>
      <c r="BB50" s="44">
        <v>65.974000000000004</v>
      </c>
      <c r="BC50" s="42">
        <f t="shared" si="3"/>
        <v>2.1719484858593381</v>
      </c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</row>
    <row r="51" spans="1:90" ht="13.15" x14ac:dyDescent="0.4">
      <c r="A51" s="32">
        <f t="shared" si="1"/>
        <v>1865</v>
      </c>
      <c r="B51" s="32"/>
      <c r="C51" s="32"/>
      <c r="D51" s="32"/>
      <c r="E51" s="32"/>
      <c r="F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S51" s="32"/>
      <c r="AT51" s="32"/>
      <c r="AU51" s="40">
        <v>1035</v>
      </c>
      <c r="AV51" s="40">
        <v>4356</v>
      </c>
      <c r="AW51" s="41">
        <v>601</v>
      </c>
      <c r="AX51" s="42">
        <f t="shared" si="2"/>
        <v>1.7221297836938436</v>
      </c>
      <c r="AY51" s="42">
        <f t="shared" si="2"/>
        <v>7.2479201331114806</v>
      </c>
      <c r="AZ51" s="43">
        <v>170.30474806201551</v>
      </c>
      <c r="BA51" s="10"/>
      <c r="BB51" s="44">
        <v>71.052999999999997</v>
      </c>
      <c r="BC51" s="42">
        <f t="shared" si="3"/>
        <v>2.3968692111806047</v>
      </c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</row>
    <row r="52" spans="1:90" ht="13.15" x14ac:dyDescent="0.4">
      <c r="A52" s="32">
        <f t="shared" si="1"/>
        <v>1866</v>
      </c>
      <c r="B52" s="32"/>
      <c r="C52" s="32"/>
      <c r="D52" s="32"/>
      <c r="E52" s="32"/>
      <c r="F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S52" s="32"/>
      <c r="AT52" s="32"/>
      <c r="AU52" s="40">
        <v>1031</v>
      </c>
      <c r="AV52" s="40">
        <v>4593</v>
      </c>
      <c r="AW52" s="41">
        <v>575</v>
      </c>
      <c r="AX52" s="42">
        <f t="shared" si="2"/>
        <v>1.7930434782608695</v>
      </c>
      <c r="AY52" s="42">
        <f t="shared" si="2"/>
        <v>7.9878260869565221</v>
      </c>
      <c r="AZ52" s="43">
        <v>165.3796251802018</v>
      </c>
      <c r="BA52" s="10"/>
      <c r="BB52" s="44">
        <v>74.930000000000007</v>
      </c>
      <c r="BC52" s="42">
        <f t="shared" si="3"/>
        <v>2.2071216492753476</v>
      </c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</row>
    <row r="53" spans="1:90" ht="13.15" x14ac:dyDescent="0.4">
      <c r="A53" s="32">
        <f t="shared" si="1"/>
        <v>1867</v>
      </c>
      <c r="B53" s="32"/>
      <c r="C53" s="32"/>
      <c r="D53" s="32"/>
      <c r="E53" s="32"/>
      <c r="F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S53" s="32"/>
      <c r="AT53" s="32"/>
      <c r="AU53" s="40">
        <v>1031</v>
      </c>
      <c r="AV53" s="40">
        <v>5605</v>
      </c>
      <c r="AW53" s="41">
        <v>767</v>
      </c>
      <c r="AX53" s="42">
        <f t="shared" si="2"/>
        <v>1.3441981747066494</v>
      </c>
      <c r="AY53" s="42">
        <f t="shared" si="2"/>
        <v>7.3076923076923075</v>
      </c>
      <c r="AZ53" s="43">
        <v>341.29475232957327</v>
      </c>
      <c r="BA53" s="10"/>
      <c r="BB53" s="44">
        <v>78.808000000000007</v>
      </c>
      <c r="BC53" s="42">
        <f t="shared" si="3"/>
        <v>4.3307120131150798</v>
      </c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</row>
    <row r="54" spans="1:90" ht="13.15" x14ac:dyDescent="0.4">
      <c r="A54" s="32">
        <f t="shared" si="1"/>
        <v>1868</v>
      </c>
      <c r="B54" s="32"/>
      <c r="C54" s="32"/>
      <c r="D54" s="32"/>
      <c r="E54" s="32"/>
      <c r="F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S54" s="32"/>
      <c r="AT54" s="32"/>
      <c r="AU54" s="40">
        <v>1365</v>
      </c>
      <c r="AV54" s="40">
        <v>6138</v>
      </c>
      <c r="AW54" s="41">
        <v>746</v>
      </c>
      <c r="AX54" s="42">
        <f t="shared" si="2"/>
        <v>1.8297587131367292</v>
      </c>
      <c r="AY54" s="42">
        <f t="shared" si="2"/>
        <v>8.2278820375335116</v>
      </c>
      <c r="AZ54" s="43">
        <v>332.1007789678676</v>
      </c>
      <c r="BA54" s="10"/>
      <c r="BB54" s="44">
        <v>82.685000000000002</v>
      </c>
      <c r="BC54" s="42">
        <f t="shared" si="3"/>
        <v>4.0164573860780983</v>
      </c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</row>
    <row r="55" spans="1:90" ht="13.15" x14ac:dyDescent="0.4">
      <c r="A55" s="32">
        <f t="shared" si="1"/>
        <v>1869</v>
      </c>
      <c r="B55" s="32"/>
      <c r="C55" s="32"/>
      <c r="D55" s="32"/>
      <c r="E55" s="32"/>
      <c r="F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S55" s="32"/>
      <c r="AT55" s="32"/>
      <c r="AU55" s="40">
        <v>2471</v>
      </c>
      <c r="AV55" s="40">
        <v>7195</v>
      </c>
      <c r="AW55" s="41">
        <v>595</v>
      </c>
      <c r="AX55" s="42">
        <f t="shared" si="2"/>
        <v>4.1529411764705886</v>
      </c>
      <c r="AY55" s="42">
        <f t="shared" si="2"/>
        <v>12.092436974789916</v>
      </c>
      <c r="AZ55" s="43">
        <v>428.97035957240041</v>
      </c>
      <c r="BA55" s="10"/>
      <c r="BB55" s="44">
        <v>86.563000000000002</v>
      </c>
      <c r="BC55" s="42">
        <f t="shared" si="3"/>
        <v>4.9555856378868617</v>
      </c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</row>
    <row r="56" spans="1:90" ht="13.15" x14ac:dyDescent="0.4">
      <c r="A56" s="32">
        <f t="shared" si="1"/>
        <v>1870</v>
      </c>
      <c r="B56" s="32"/>
      <c r="C56" s="32"/>
      <c r="D56" s="32"/>
      <c r="E56" s="32"/>
      <c r="F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S56" s="32"/>
      <c r="AT56" s="32"/>
      <c r="AU56" s="40">
        <v>2472</v>
      </c>
      <c r="AV56" s="40">
        <v>7288</v>
      </c>
      <c r="AW56" s="41">
        <v>683</v>
      </c>
      <c r="AX56" s="42">
        <f t="shared" si="2"/>
        <v>3.6193265007320643</v>
      </c>
      <c r="AY56" s="42">
        <f t="shared" si="2"/>
        <v>10.670571010248901</v>
      </c>
      <c r="AZ56" s="43">
        <v>419.53992210321326</v>
      </c>
      <c r="BA56" s="10"/>
      <c r="BB56" s="44">
        <v>90.44</v>
      </c>
      <c r="BC56" s="42">
        <f t="shared" si="3"/>
        <v>4.6388757419638793</v>
      </c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</row>
    <row r="57" spans="1:90" ht="13.15" x14ac:dyDescent="0.4">
      <c r="A57" s="32">
        <f t="shared" si="1"/>
        <v>1871</v>
      </c>
      <c r="B57" s="32"/>
      <c r="C57" s="32"/>
      <c r="D57" s="32"/>
      <c r="E57" s="32"/>
      <c r="F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S57" s="32"/>
      <c r="AT57" s="32"/>
      <c r="AU57" s="40">
        <v>2473</v>
      </c>
      <c r="AV57" s="40">
        <v>7373</v>
      </c>
      <c r="AW57" s="41">
        <v>522</v>
      </c>
      <c r="AX57" s="42">
        <f t="shared" si="2"/>
        <v>4.7375478927203067</v>
      </c>
      <c r="AY57" s="42">
        <f t="shared" si="2"/>
        <v>14.124521072796934</v>
      </c>
      <c r="AZ57" s="43">
        <v>590.36470014627014</v>
      </c>
      <c r="BA57" s="10"/>
      <c r="BB57" s="44">
        <v>94.317999999999998</v>
      </c>
      <c r="BC57" s="42">
        <f t="shared" si="3"/>
        <v>6.2593004532143404</v>
      </c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</row>
    <row r="58" spans="1:90" ht="13.15" x14ac:dyDescent="0.4">
      <c r="A58" s="32">
        <f t="shared" si="1"/>
        <v>1872</v>
      </c>
      <c r="B58" s="32"/>
      <c r="C58" s="32"/>
      <c r="D58" s="32"/>
      <c r="E58" s="32"/>
      <c r="F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S58" s="32"/>
      <c r="AT58" s="32"/>
      <c r="AU58" s="40">
        <v>2974</v>
      </c>
      <c r="AV58" s="40">
        <v>8649</v>
      </c>
      <c r="AW58" s="41">
        <v>488</v>
      </c>
      <c r="AX58" s="42">
        <f t="shared" si="2"/>
        <v>6.0942622950819674</v>
      </c>
      <c r="AY58" s="42">
        <f t="shared" si="2"/>
        <v>17.723360655737704</v>
      </c>
      <c r="AZ58" s="43">
        <v>697.73923679060658</v>
      </c>
      <c r="BA58" s="10"/>
      <c r="BB58" s="44">
        <v>98.194999999999993</v>
      </c>
      <c r="BC58" s="42">
        <f t="shared" si="3"/>
        <v>7.1056493384653665</v>
      </c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</row>
    <row r="59" spans="1:90" ht="13.15" x14ac:dyDescent="0.4">
      <c r="A59" s="32">
        <f t="shared" si="1"/>
        <v>1873</v>
      </c>
      <c r="B59" s="32"/>
      <c r="C59" s="32"/>
      <c r="D59" s="32"/>
      <c r="E59" s="32"/>
      <c r="F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S59" s="32"/>
      <c r="AT59" s="32"/>
      <c r="AU59" s="40">
        <v>3845</v>
      </c>
      <c r="AV59" s="40">
        <v>9514</v>
      </c>
      <c r="AW59" s="41">
        <v>600</v>
      </c>
      <c r="AX59" s="42">
        <f t="shared" si="2"/>
        <v>6.4083333333333332</v>
      </c>
      <c r="AY59" s="42">
        <f t="shared" si="2"/>
        <v>15.856666666666667</v>
      </c>
      <c r="AZ59" s="43">
        <v>980.4817162359825</v>
      </c>
      <c r="BA59" s="10"/>
      <c r="BB59" s="44">
        <v>102.07299999999999</v>
      </c>
      <c r="BC59" s="42">
        <f t="shared" si="3"/>
        <v>9.6056911841131605</v>
      </c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</row>
    <row r="60" spans="1:90" ht="13.15" x14ac:dyDescent="0.4">
      <c r="A60" s="32">
        <f t="shared" si="1"/>
        <v>1874</v>
      </c>
      <c r="B60" s="32"/>
      <c r="C60" s="32"/>
      <c r="D60" s="32"/>
      <c r="E60" s="32"/>
      <c r="F60" s="32"/>
      <c r="L60" s="32"/>
      <c r="M60" s="46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S60" s="32"/>
      <c r="AT60" s="32"/>
      <c r="AU60" s="40">
        <v>3845</v>
      </c>
      <c r="AV60" s="40">
        <v>11415</v>
      </c>
      <c r="AW60" s="41">
        <v>688</v>
      </c>
      <c r="AX60" s="42">
        <f t="shared" si="2"/>
        <v>5.5886627906976747</v>
      </c>
      <c r="AY60" s="42">
        <f t="shared" si="2"/>
        <v>16.591569767441861</v>
      </c>
      <c r="AZ60" s="43">
        <v>962.70294117647063</v>
      </c>
      <c r="BA60" s="10"/>
      <c r="BB60" s="44">
        <v>105.95</v>
      </c>
      <c r="BC60" s="42">
        <f t="shared" si="3"/>
        <v>9.0863892513116618</v>
      </c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</row>
    <row r="61" spans="1:90" ht="13.15" x14ac:dyDescent="0.4">
      <c r="A61" s="32">
        <f t="shared" si="1"/>
        <v>1875</v>
      </c>
      <c r="B61" s="32"/>
      <c r="C61" s="32"/>
      <c r="D61" s="32"/>
      <c r="E61" s="32"/>
      <c r="F61" s="32"/>
      <c r="L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S61" s="32"/>
      <c r="AT61" s="32"/>
      <c r="AU61" s="40">
        <v>3845</v>
      </c>
      <c r="AV61" s="40">
        <v>11574</v>
      </c>
      <c r="AW61" s="41">
        <v>636</v>
      </c>
      <c r="AX61" s="42">
        <f t="shared" si="2"/>
        <v>6.0455974842767297</v>
      </c>
      <c r="AY61" s="42">
        <f t="shared" si="2"/>
        <v>18.19811320754717</v>
      </c>
      <c r="AZ61" s="43">
        <v>961.02643171806142</v>
      </c>
      <c r="BA61" s="10"/>
      <c r="BB61" s="44">
        <v>109.828</v>
      </c>
      <c r="BC61" s="42">
        <f t="shared" si="3"/>
        <v>8.7502861903891667</v>
      </c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</row>
    <row r="62" spans="1:90" ht="13.15" x14ac:dyDescent="0.4">
      <c r="A62" s="32">
        <f t="shared" si="1"/>
        <v>1876</v>
      </c>
      <c r="B62" s="32"/>
      <c r="C62" s="32"/>
      <c r="D62" s="32"/>
      <c r="E62" s="32"/>
      <c r="F62" s="32"/>
      <c r="L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S62" s="32"/>
      <c r="AT62" s="32"/>
      <c r="AU62" s="40">
        <v>4119</v>
      </c>
      <c r="AV62" s="40">
        <v>13524</v>
      </c>
      <c r="AW62" s="41">
        <v>1165</v>
      </c>
      <c r="AX62" s="42">
        <f t="shared" si="2"/>
        <v>3.5356223175965664</v>
      </c>
      <c r="AY62" s="42">
        <f t="shared" si="2"/>
        <v>11.608583690987125</v>
      </c>
      <c r="AZ62" s="34">
        <v>950.32768635043556</v>
      </c>
      <c r="BA62" s="35"/>
      <c r="BB62" s="47">
        <v>93.051000000000002</v>
      </c>
      <c r="BC62" s="37">
        <f t="shared" si="3"/>
        <v>10.212976607993848</v>
      </c>
      <c r="BD62" s="35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</row>
    <row r="63" spans="1:90" ht="13.15" x14ac:dyDescent="0.4">
      <c r="A63" s="32">
        <f t="shared" si="1"/>
        <v>1877</v>
      </c>
      <c r="B63" s="32"/>
      <c r="C63" s="32"/>
      <c r="D63" s="32"/>
      <c r="E63" s="32"/>
      <c r="F63" s="32"/>
      <c r="L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S63" s="32"/>
      <c r="AT63" s="32"/>
      <c r="AU63" s="48">
        <v>4385</v>
      </c>
      <c r="AV63" s="48">
        <v>14007</v>
      </c>
      <c r="AW63" s="49">
        <v>885</v>
      </c>
      <c r="AX63" s="37">
        <f t="shared" si="2"/>
        <v>4.9548022598870061</v>
      </c>
      <c r="AY63" s="37">
        <f t="shared" si="2"/>
        <v>15.827118644067797</v>
      </c>
      <c r="AZ63" s="43">
        <v>977.99514091350818</v>
      </c>
      <c r="BA63" s="10"/>
      <c r="BB63" s="44">
        <v>89.278999999999996</v>
      </c>
      <c r="BC63" s="42">
        <f t="shared" si="3"/>
        <v>10.954369346806171</v>
      </c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</row>
    <row r="64" spans="1:90" ht="13.15" x14ac:dyDescent="0.4">
      <c r="A64" s="32">
        <f t="shared" si="1"/>
        <v>1878</v>
      </c>
      <c r="B64" s="32"/>
      <c r="C64" s="32"/>
      <c r="D64" s="32"/>
      <c r="E64" s="32"/>
      <c r="F64" s="32"/>
      <c r="L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AA64" s="32"/>
      <c r="AB64" s="32"/>
      <c r="AC64" s="32"/>
      <c r="AD64" s="32"/>
      <c r="AE64" s="32"/>
      <c r="AF64" s="32"/>
      <c r="AG64" s="32"/>
      <c r="AH64" s="10"/>
      <c r="AI64" s="32"/>
      <c r="AJ64" s="32"/>
      <c r="AK64" s="32"/>
      <c r="AL64" s="32"/>
      <c r="AM64" s="32"/>
      <c r="AN64" s="32"/>
      <c r="AO64" s="32"/>
      <c r="AP64" s="32"/>
      <c r="AQ64" s="32"/>
      <c r="AS64" s="32"/>
      <c r="AT64" s="32"/>
      <c r="AU64" s="40">
        <v>4423</v>
      </c>
      <c r="AV64" s="40">
        <v>14263</v>
      </c>
      <c r="AW64" s="50">
        <v>955</v>
      </c>
      <c r="AX64" s="39">
        <f t="shared" si="2"/>
        <v>4.6314136125654448</v>
      </c>
      <c r="AY64" s="39">
        <f t="shared" si="2"/>
        <v>14.935078534031414</v>
      </c>
      <c r="AZ64" s="43">
        <v>981.93460224499756</v>
      </c>
      <c r="BA64" s="10"/>
      <c r="BB64" s="44">
        <v>85.507999999999996</v>
      </c>
      <c r="BC64" s="42">
        <f t="shared" si="3"/>
        <v>11.48354074759084</v>
      </c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</row>
    <row r="65" spans="1:90" ht="13.15" x14ac:dyDescent="0.4">
      <c r="A65" s="32">
        <f t="shared" si="1"/>
        <v>1879</v>
      </c>
      <c r="B65" s="32"/>
      <c r="D65" s="32"/>
      <c r="E65" s="32"/>
      <c r="F65" s="32"/>
      <c r="L65" s="32"/>
      <c r="O65" s="32"/>
      <c r="P65" s="32"/>
      <c r="Q65" s="32"/>
      <c r="R65" s="32"/>
      <c r="S65" s="32"/>
      <c r="T65" s="32"/>
      <c r="U65" s="32"/>
      <c r="V65" s="32"/>
      <c r="Y65" s="32"/>
      <c r="AA65" s="32"/>
      <c r="AB65" s="32"/>
      <c r="AC65" s="32"/>
      <c r="AD65" s="32"/>
      <c r="AE65" s="32"/>
      <c r="AF65" s="32"/>
      <c r="AG65" s="32"/>
      <c r="AI65" s="32"/>
      <c r="AJ65" s="32"/>
      <c r="AK65" s="32"/>
      <c r="AL65" s="32"/>
      <c r="AM65" s="32"/>
      <c r="AN65" s="32"/>
      <c r="AO65" s="32"/>
      <c r="AP65" s="32"/>
      <c r="AQ65" s="32"/>
      <c r="AS65" s="32"/>
      <c r="AT65" s="32"/>
      <c r="AU65" s="40">
        <v>4422</v>
      </c>
      <c r="AV65" s="40">
        <v>14062</v>
      </c>
      <c r="AW65" s="50">
        <v>706</v>
      </c>
      <c r="AX65" s="39">
        <f t="shared" si="2"/>
        <v>6.263456090651558</v>
      </c>
      <c r="AY65" s="39">
        <f t="shared" si="2"/>
        <v>19.91784702549575</v>
      </c>
      <c r="AZ65" s="43">
        <v>974.42393410852696</v>
      </c>
      <c r="BA65" s="10"/>
      <c r="BB65" s="44">
        <v>81.736000000000004</v>
      </c>
      <c r="BC65" s="42">
        <f t="shared" si="3"/>
        <v>11.921600446663978</v>
      </c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</row>
    <row r="66" spans="1:90" ht="13.15" x14ac:dyDescent="0.4">
      <c r="A66" s="32">
        <f t="shared" si="1"/>
        <v>1880</v>
      </c>
      <c r="B66" s="10"/>
      <c r="D66" s="32"/>
      <c r="E66" s="32"/>
      <c r="F66" s="32"/>
      <c r="L66" s="32"/>
      <c r="O66" s="32"/>
      <c r="P66" s="32"/>
      <c r="Q66" s="32"/>
      <c r="R66" s="32"/>
      <c r="S66" s="32"/>
      <c r="T66" s="32"/>
      <c r="U66" s="32"/>
      <c r="V66" s="32"/>
      <c r="Y66" s="32"/>
      <c r="AA66" s="32"/>
      <c r="AB66" s="32"/>
      <c r="AC66" s="32"/>
      <c r="AD66" s="32"/>
      <c r="AE66" s="32"/>
      <c r="AF66" s="32"/>
      <c r="AG66" s="51">
        <v>375.59800000000001</v>
      </c>
      <c r="AH66" s="32">
        <v>24</v>
      </c>
      <c r="AI66" s="32"/>
      <c r="AJ66" s="42">
        <f>AG66/$AH66</f>
        <v>15.649916666666668</v>
      </c>
      <c r="AK66" s="32"/>
      <c r="AL66" s="32"/>
      <c r="AM66" s="32"/>
      <c r="AN66" s="32"/>
      <c r="AO66" s="32"/>
      <c r="AP66" s="40"/>
      <c r="AQ66" s="51">
        <v>5500</v>
      </c>
      <c r="AR66" s="32">
        <v>629</v>
      </c>
      <c r="AS66" s="32"/>
      <c r="AT66" s="42">
        <f>AQ66/$AR66</f>
        <v>8.7440381558028619</v>
      </c>
      <c r="AU66" s="40">
        <v>4412</v>
      </c>
      <c r="AV66" s="40">
        <v>13740</v>
      </c>
      <c r="AW66" s="50">
        <v>735</v>
      </c>
      <c r="AX66" s="39">
        <f t="shared" si="2"/>
        <v>6.0027210884353739</v>
      </c>
      <c r="AY66" s="39">
        <f t="shared" si="2"/>
        <v>18.693877551020407</v>
      </c>
      <c r="AZ66" s="43">
        <v>969.79884225759758</v>
      </c>
      <c r="BA66" s="10"/>
      <c r="BB66" s="44">
        <v>77.965000000000003</v>
      </c>
      <c r="BC66" s="42">
        <f t="shared" si="3"/>
        <v>12.438900048195954</v>
      </c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</row>
    <row r="67" spans="1:90" ht="13.15" x14ac:dyDescent="0.4">
      <c r="A67" s="32">
        <f t="shared" si="1"/>
        <v>1881</v>
      </c>
      <c r="B67" s="10"/>
      <c r="D67" s="32"/>
      <c r="E67" s="32"/>
      <c r="F67" s="32"/>
      <c r="L67" s="32"/>
      <c r="O67" s="32"/>
      <c r="P67" s="32"/>
      <c r="Q67" s="32"/>
      <c r="R67" s="32"/>
      <c r="S67" s="32"/>
      <c r="T67" s="32"/>
      <c r="U67" s="32"/>
      <c r="V67" s="32"/>
      <c r="Y67" s="32"/>
      <c r="AA67" s="32"/>
      <c r="AB67" s="32"/>
      <c r="AC67" s="32"/>
      <c r="AD67" s="32"/>
      <c r="AE67" s="32"/>
      <c r="AF67" s="32"/>
      <c r="AG67" s="51">
        <v>407.24900000000002</v>
      </c>
      <c r="AH67" s="32">
        <v>26</v>
      </c>
      <c r="AI67" s="32"/>
      <c r="AJ67" s="42">
        <f t="shared" ref="AJ67:AJ89" si="4">AG67/$AH67</f>
        <v>15.663423076923078</v>
      </c>
      <c r="AK67" s="32"/>
      <c r="AL67" s="32"/>
      <c r="AM67" s="32"/>
      <c r="AN67" s="32"/>
      <c r="AO67" s="32"/>
      <c r="AP67" s="40"/>
      <c r="AQ67" s="51">
        <v>5780</v>
      </c>
      <c r="AR67" s="32">
        <v>652</v>
      </c>
      <c r="AS67" s="32"/>
      <c r="AT67" s="42">
        <f t="shared" ref="AS67:AT99" si="5">AQ67/$AR67</f>
        <v>8.8650306748466257</v>
      </c>
      <c r="AU67" s="40">
        <v>4397</v>
      </c>
      <c r="AV67" s="40">
        <v>13586</v>
      </c>
      <c r="AW67" s="50">
        <v>1081</v>
      </c>
      <c r="AX67" s="39">
        <f t="shared" si="2"/>
        <v>4.0675300647548562</v>
      </c>
      <c r="AY67" s="39">
        <f t="shared" si="2"/>
        <v>12.567992599444958</v>
      </c>
      <c r="AZ67" s="43">
        <v>606.17167798254127</v>
      </c>
      <c r="BA67" s="10"/>
      <c r="BB67" s="44">
        <v>74.192999999999998</v>
      </c>
      <c r="BC67" s="42">
        <f t="shared" si="3"/>
        <v>8.1702003960284841</v>
      </c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</row>
    <row r="68" spans="1:90" ht="13.15" x14ac:dyDescent="0.4">
      <c r="A68" s="32">
        <f t="shared" si="1"/>
        <v>1882</v>
      </c>
      <c r="B68" s="10"/>
      <c r="D68" s="32"/>
      <c r="E68" s="32"/>
      <c r="F68" s="32"/>
      <c r="L68" s="32"/>
      <c r="M68" s="46">
        <v>331</v>
      </c>
      <c r="N68" s="52">
        <v>50.982999999999997</v>
      </c>
      <c r="O68" s="32"/>
      <c r="P68" s="42">
        <f>M68/$N68</f>
        <v>6.492360198497539</v>
      </c>
      <c r="Q68" s="32"/>
      <c r="R68" s="32"/>
      <c r="S68" s="32"/>
      <c r="T68" s="32"/>
      <c r="U68" s="32"/>
      <c r="V68" s="32"/>
      <c r="Y68" s="32"/>
      <c r="AA68" s="32"/>
      <c r="AB68" s="32"/>
      <c r="AC68" s="32"/>
      <c r="AD68" s="32"/>
      <c r="AE68" s="32"/>
      <c r="AF68" s="32"/>
      <c r="AG68" s="51">
        <v>413.012</v>
      </c>
      <c r="AH68" s="32">
        <v>29</v>
      </c>
      <c r="AI68" s="32"/>
      <c r="AJ68" s="42">
        <f t="shared" si="4"/>
        <v>14.241793103448275</v>
      </c>
      <c r="AK68" s="32"/>
      <c r="AL68" s="32"/>
      <c r="AM68" s="32"/>
      <c r="AN68" s="32"/>
      <c r="AO68" s="32"/>
      <c r="AP68" s="40"/>
      <c r="AQ68" s="51">
        <v>5600</v>
      </c>
      <c r="AR68" s="32">
        <v>704</v>
      </c>
      <c r="AS68" s="32"/>
      <c r="AT68" s="42">
        <f t="shared" si="5"/>
        <v>7.9545454545454541</v>
      </c>
      <c r="AU68" s="40">
        <v>4240</v>
      </c>
      <c r="AV68" s="40">
        <v>11221</v>
      </c>
      <c r="AW68" s="50">
        <v>819</v>
      </c>
      <c r="AX68" s="39">
        <f t="shared" si="2"/>
        <v>5.1770451770451773</v>
      </c>
      <c r="AY68" s="39">
        <f t="shared" si="2"/>
        <v>13.7008547008547</v>
      </c>
      <c r="AZ68" s="43">
        <v>616.78592233009715</v>
      </c>
      <c r="BA68" s="10"/>
      <c r="BB68" s="44">
        <v>70.421999999999997</v>
      </c>
      <c r="BC68" s="42">
        <f t="shared" si="3"/>
        <v>8.7584266611300041</v>
      </c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</row>
    <row r="69" spans="1:90" ht="13.15" x14ac:dyDescent="0.4">
      <c r="A69" s="32">
        <f t="shared" si="1"/>
        <v>1883</v>
      </c>
      <c r="B69" s="10"/>
      <c r="D69" s="32"/>
      <c r="E69" s="32"/>
      <c r="F69" s="32"/>
      <c r="L69" s="32"/>
      <c r="M69" s="46"/>
      <c r="N69" s="52">
        <v>58.537999999999997</v>
      </c>
      <c r="O69" s="32"/>
      <c r="P69" s="32"/>
      <c r="Q69" s="32"/>
      <c r="R69" s="32"/>
      <c r="S69" s="32"/>
      <c r="T69" s="32"/>
      <c r="U69" s="32"/>
      <c r="V69" s="32"/>
      <c r="Y69" s="32"/>
      <c r="AA69" s="32"/>
      <c r="AB69" s="32"/>
      <c r="AC69" s="32"/>
      <c r="AD69" s="32"/>
      <c r="AE69" s="32"/>
      <c r="AF69" s="32"/>
      <c r="AG69" s="51">
        <v>447.99599999999998</v>
      </c>
      <c r="AH69" s="32">
        <v>38</v>
      </c>
      <c r="AI69" s="32"/>
      <c r="AJ69" s="42">
        <f t="shared" si="4"/>
        <v>11.789368421052631</v>
      </c>
      <c r="AK69" s="32"/>
      <c r="AL69" s="32"/>
      <c r="AM69" s="32"/>
      <c r="AN69" s="32"/>
      <c r="AO69" s="32"/>
      <c r="AP69" s="40"/>
      <c r="AQ69" s="51">
        <v>5700</v>
      </c>
      <c r="AR69" s="32">
        <v>699</v>
      </c>
      <c r="AS69" s="32"/>
      <c r="AT69" s="42">
        <f t="shared" si="5"/>
        <v>8.1545064377682408</v>
      </c>
      <c r="AU69" s="40">
        <v>2088</v>
      </c>
      <c r="AV69" s="40">
        <v>7454</v>
      </c>
      <c r="AW69" s="41">
        <v>821</v>
      </c>
      <c r="AX69" s="42">
        <f t="shared" si="2"/>
        <v>2.5432399512789283</v>
      </c>
      <c r="AY69" s="42">
        <f t="shared" si="2"/>
        <v>9.0791717417783193</v>
      </c>
      <c r="AZ69" s="43">
        <v>612.03495145631064</v>
      </c>
      <c r="BA69" s="10"/>
      <c r="BB69" s="44">
        <v>66.650999999999996</v>
      </c>
      <c r="BC69" s="42">
        <f t="shared" si="3"/>
        <v>9.1826822021621677</v>
      </c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</row>
    <row r="70" spans="1:90" ht="13.15" x14ac:dyDescent="0.4">
      <c r="A70" s="32">
        <f t="shared" si="1"/>
        <v>1884</v>
      </c>
      <c r="B70" s="10"/>
      <c r="D70" s="32"/>
      <c r="E70" s="32"/>
      <c r="F70" s="32"/>
      <c r="L70" s="32"/>
      <c r="M70" s="53">
        <v>315.24078000000003</v>
      </c>
      <c r="N70" s="52">
        <v>60.744999999999997</v>
      </c>
      <c r="O70" s="32"/>
      <c r="P70" s="42">
        <f>M70/$N70</f>
        <v>5.1895757675528857</v>
      </c>
      <c r="Q70" s="32"/>
      <c r="R70" s="32"/>
      <c r="S70" s="32"/>
      <c r="T70" s="32"/>
      <c r="U70" s="32"/>
      <c r="V70" s="32"/>
      <c r="Y70" s="32"/>
      <c r="AA70" s="32"/>
      <c r="AB70" s="32"/>
      <c r="AC70" s="32"/>
      <c r="AD70" s="32"/>
      <c r="AE70" s="32"/>
      <c r="AF70" s="32"/>
      <c r="AG70" s="51">
        <v>489.14800000000002</v>
      </c>
      <c r="AH70" s="32">
        <v>30</v>
      </c>
      <c r="AI70" s="32"/>
      <c r="AJ70" s="42">
        <f t="shared" si="4"/>
        <v>16.304933333333334</v>
      </c>
      <c r="AK70" s="32"/>
      <c r="AL70" s="32"/>
      <c r="AM70" s="32"/>
      <c r="AN70" s="32"/>
      <c r="AO70" s="32"/>
      <c r="AP70" s="40"/>
      <c r="AQ70" s="51">
        <v>5191</v>
      </c>
      <c r="AR70" s="32">
        <v>705</v>
      </c>
      <c r="AS70" s="32"/>
      <c r="AT70" s="42">
        <f t="shared" si="5"/>
        <v>7.3631205673758862</v>
      </c>
      <c r="AU70" s="40">
        <v>2082</v>
      </c>
      <c r="AV70" s="40">
        <v>6908</v>
      </c>
      <c r="AW70" s="41">
        <v>815</v>
      </c>
      <c r="AX70" s="42">
        <f t="shared" si="2"/>
        <v>2.5546012269938649</v>
      </c>
      <c r="AY70" s="42">
        <f t="shared" si="2"/>
        <v>8.4760736196319026</v>
      </c>
      <c r="AZ70" s="43">
        <v>607.05533980582538</v>
      </c>
      <c r="BA70" s="10"/>
      <c r="BB70" s="44">
        <v>71.501000000000005</v>
      </c>
      <c r="BC70" s="42">
        <f t="shared" si="3"/>
        <v>8.490165729232114</v>
      </c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</row>
    <row r="71" spans="1:90" ht="13.15" x14ac:dyDescent="0.4">
      <c r="A71" s="32">
        <f t="shared" si="1"/>
        <v>1885</v>
      </c>
      <c r="B71" s="10"/>
      <c r="D71" s="32"/>
      <c r="E71" s="32"/>
      <c r="F71" s="32"/>
      <c r="L71" s="32"/>
      <c r="M71" s="53">
        <v>280.8</v>
      </c>
      <c r="N71" s="52">
        <v>59.375</v>
      </c>
      <c r="O71" s="32"/>
      <c r="P71" s="42">
        <f t="shared" ref="P71:P99" si="6">M71/$N71</f>
        <v>4.7292631578947368</v>
      </c>
      <c r="Q71" s="32"/>
      <c r="R71" s="32"/>
      <c r="S71" s="32"/>
      <c r="T71" s="32"/>
      <c r="U71" s="32"/>
      <c r="V71" s="32"/>
      <c r="Y71" s="32"/>
      <c r="AA71" s="32"/>
      <c r="AB71" s="32"/>
      <c r="AC71" s="32"/>
      <c r="AD71" s="32"/>
      <c r="AE71" s="32"/>
      <c r="AF71" s="32"/>
      <c r="AG71" s="51">
        <v>513.36400000000003</v>
      </c>
      <c r="AH71" s="32">
        <v>31</v>
      </c>
      <c r="AI71" s="32"/>
      <c r="AJ71" s="42">
        <f t="shared" si="4"/>
        <v>16.560129032258065</v>
      </c>
      <c r="AK71" s="32"/>
      <c r="AL71" s="32"/>
      <c r="AM71" s="32"/>
      <c r="AN71" s="32"/>
      <c r="AO71" s="32"/>
      <c r="AP71" s="54"/>
      <c r="AQ71" s="55">
        <v>5070</v>
      </c>
      <c r="AR71" s="56">
        <v>762</v>
      </c>
      <c r="AS71" s="56"/>
      <c r="AT71" s="57">
        <f t="shared" si="5"/>
        <v>6.6535433070866139</v>
      </c>
      <c r="AU71" s="40">
        <v>2070</v>
      </c>
      <c r="AV71" s="40">
        <v>6877</v>
      </c>
      <c r="AW71" s="41">
        <v>799</v>
      </c>
      <c r="AX71" s="42">
        <f t="shared" si="2"/>
        <v>2.5907384230287858</v>
      </c>
      <c r="AY71" s="42">
        <f t="shared" si="2"/>
        <v>8.6070087609511887</v>
      </c>
      <c r="AZ71" s="43">
        <v>605.65217391304361</v>
      </c>
      <c r="BA71" s="10"/>
      <c r="BB71" s="44">
        <v>73.418000000000006</v>
      </c>
      <c r="BC71" s="42">
        <f t="shared" si="3"/>
        <v>8.2493690091400413</v>
      </c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</row>
    <row r="72" spans="1:90" ht="13.15" x14ac:dyDescent="0.4">
      <c r="A72" s="32">
        <f t="shared" si="1"/>
        <v>1886</v>
      </c>
      <c r="B72" s="10"/>
      <c r="D72" s="32"/>
      <c r="E72" s="32"/>
      <c r="F72" s="32"/>
      <c r="L72" s="32"/>
      <c r="M72" s="53">
        <v>283.5</v>
      </c>
      <c r="N72" s="52">
        <v>62.151000000000003</v>
      </c>
      <c r="O72" s="32"/>
      <c r="P72" s="42">
        <f t="shared" si="6"/>
        <v>4.5614712554906598</v>
      </c>
      <c r="Q72" s="32"/>
      <c r="R72" s="32"/>
      <c r="S72" s="32"/>
      <c r="T72" s="32"/>
      <c r="U72" s="32"/>
      <c r="V72" s="32"/>
      <c r="Y72" s="32"/>
      <c r="AA72" s="32"/>
      <c r="AB72" s="32"/>
      <c r="AC72" s="32"/>
      <c r="AD72" s="32"/>
      <c r="AE72" s="32"/>
      <c r="AF72" s="32"/>
      <c r="AG72" s="51">
        <v>510.89299999999997</v>
      </c>
      <c r="AH72" s="32">
        <v>32</v>
      </c>
      <c r="AI72" s="32"/>
      <c r="AJ72" s="42">
        <f t="shared" si="4"/>
        <v>15.965406249999999</v>
      </c>
      <c r="AK72" s="32"/>
      <c r="AL72" s="32"/>
      <c r="AM72" s="32"/>
      <c r="AN72" s="32"/>
      <c r="AO72" s="32"/>
      <c r="AP72" s="40"/>
      <c r="AQ72" s="51">
        <v>5159</v>
      </c>
      <c r="AR72" s="32">
        <v>781</v>
      </c>
      <c r="AS72" s="32"/>
      <c r="AT72" s="42">
        <f t="shared" si="5"/>
        <v>6.605633802816901</v>
      </c>
      <c r="AU72" s="40">
        <v>2058</v>
      </c>
      <c r="AV72" s="40">
        <v>6867</v>
      </c>
      <c r="AW72" s="41">
        <v>866</v>
      </c>
      <c r="AX72" s="42">
        <f t="shared" si="2"/>
        <v>2.3764434180138569</v>
      </c>
      <c r="AY72" s="42">
        <f t="shared" si="2"/>
        <v>7.9295612009237875</v>
      </c>
      <c r="AZ72" s="43">
        <v>623.67005813953494</v>
      </c>
      <c r="BA72" s="10"/>
      <c r="BB72" s="44">
        <v>75.334999999999994</v>
      </c>
      <c r="BC72" s="42">
        <f t="shared" si="3"/>
        <v>8.2786229261237807</v>
      </c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</row>
    <row r="73" spans="1:90" ht="13.15" x14ac:dyDescent="0.4">
      <c r="A73" s="32">
        <f t="shared" si="1"/>
        <v>1887</v>
      </c>
      <c r="B73" s="10"/>
      <c r="D73" s="32"/>
      <c r="E73" s="32"/>
      <c r="F73" s="32"/>
      <c r="L73" s="32"/>
      <c r="M73" s="58">
        <v>525</v>
      </c>
      <c r="N73" s="52">
        <v>82.85</v>
      </c>
      <c r="O73" s="32"/>
      <c r="P73" s="42">
        <f t="shared" si="6"/>
        <v>6.3367531683765845</v>
      </c>
      <c r="Q73" s="32"/>
      <c r="R73" s="32"/>
      <c r="S73" s="32"/>
      <c r="T73" s="32"/>
      <c r="U73" s="32"/>
      <c r="V73" s="32"/>
      <c r="Y73" s="32"/>
      <c r="AA73" s="32"/>
      <c r="AB73" s="32"/>
      <c r="AC73" s="32"/>
      <c r="AD73" s="32"/>
      <c r="AE73" s="32"/>
      <c r="AF73" s="32"/>
      <c r="AG73" s="51">
        <v>546.84699999999998</v>
      </c>
      <c r="AH73" s="32">
        <v>35</v>
      </c>
      <c r="AI73" s="32"/>
      <c r="AJ73" s="42">
        <f t="shared" si="4"/>
        <v>15.6242</v>
      </c>
      <c r="AK73" s="32"/>
      <c r="AL73" s="32"/>
      <c r="AM73" s="32"/>
      <c r="AN73" s="32"/>
      <c r="AO73" s="32"/>
      <c r="AP73" s="40"/>
      <c r="AQ73" s="51">
        <v>5663</v>
      </c>
      <c r="AR73" s="32">
        <v>830</v>
      </c>
      <c r="AS73" s="32"/>
      <c r="AT73" s="42">
        <f t="shared" si="5"/>
        <v>6.82289156626506</v>
      </c>
      <c r="AU73" s="40">
        <v>2044</v>
      </c>
      <c r="AV73" s="40">
        <v>6823</v>
      </c>
      <c r="AW73" s="41">
        <v>787</v>
      </c>
      <c r="AX73" s="42">
        <f t="shared" si="2"/>
        <v>2.5972045743329097</v>
      </c>
      <c r="AY73" s="42">
        <f t="shared" si="2"/>
        <v>8.669631512071156</v>
      </c>
      <c r="AZ73" s="43">
        <v>620.32311435523116</v>
      </c>
      <c r="BA73" s="10"/>
      <c r="BB73" s="44">
        <v>77.251999999999995</v>
      </c>
      <c r="BC73" s="42">
        <f t="shared" si="3"/>
        <v>8.0298647847982085</v>
      </c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</row>
    <row r="74" spans="1:90" ht="13.15" x14ac:dyDescent="0.4">
      <c r="A74" s="32">
        <f t="shared" si="1"/>
        <v>1888</v>
      </c>
      <c r="B74" s="10"/>
      <c r="D74" s="32"/>
      <c r="E74" s="32"/>
      <c r="F74" s="32"/>
      <c r="L74" s="32"/>
      <c r="M74" s="51">
        <v>617.72004000000004</v>
      </c>
      <c r="N74" s="52">
        <v>89.551000000000002</v>
      </c>
      <c r="O74" s="32"/>
      <c r="P74" s="42">
        <f t="shared" si="6"/>
        <v>6.8979692019072933</v>
      </c>
      <c r="Q74" s="32"/>
      <c r="R74" s="32"/>
      <c r="S74" s="32"/>
      <c r="T74" s="32"/>
      <c r="U74" s="32"/>
      <c r="V74" s="32"/>
      <c r="Y74" s="32"/>
      <c r="AA74" s="32"/>
      <c r="AB74" s="32"/>
      <c r="AC74" s="32"/>
      <c r="AD74" s="32"/>
      <c r="AE74" s="32"/>
      <c r="AF74" s="32"/>
      <c r="AG74" s="51">
        <v>569.13400000000001</v>
      </c>
      <c r="AH74" s="32">
        <v>38</v>
      </c>
      <c r="AI74" s="32"/>
      <c r="AJ74" s="42">
        <f t="shared" si="4"/>
        <v>14.97721052631579</v>
      </c>
      <c r="AK74" s="32"/>
      <c r="AL74" s="32"/>
      <c r="AM74" s="32"/>
      <c r="AN74" s="32"/>
      <c r="AO74" s="32"/>
      <c r="AP74" s="40"/>
      <c r="AQ74" s="51">
        <v>5545</v>
      </c>
      <c r="AR74" s="32">
        <v>899</v>
      </c>
      <c r="AS74" s="32"/>
      <c r="AT74" s="42">
        <f t="shared" si="5"/>
        <v>6.1679644048943274</v>
      </c>
      <c r="AU74" s="40">
        <v>2032</v>
      </c>
      <c r="AV74" s="40">
        <v>6787</v>
      </c>
      <c r="AW74" s="41">
        <v>731</v>
      </c>
      <c r="AX74" s="42">
        <f t="shared" si="2"/>
        <v>2.7797537619699044</v>
      </c>
      <c r="AY74" s="42">
        <f t="shared" si="2"/>
        <v>9.2845417236662104</v>
      </c>
      <c r="AZ74" s="43">
        <v>624.8046989720998</v>
      </c>
      <c r="BA74" s="10"/>
      <c r="BB74" s="44">
        <v>79.168999999999997</v>
      </c>
      <c r="BC74" s="42">
        <f t="shared" si="3"/>
        <v>7.8920372743384384</v>
      </c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</row>
    <row r="75" spans="1:90" ht="13.15" x14ac:dyDescent="0.4">
      <c r="A75" s="32">
        <f t="shared" si="1"/>
        <v>1889</v>
      </c>
      <c r="B75" s="10"/>
      <c r="D75" s="32"/>
      <c r="E75" s="32"/>
      <c r="F75" s="32"/>
      <c r="L75" s="32"/>
      <c r="M75" s="51">
        <v>615.95000000000005</v>
      </c>
      <c r="N75" s="52">
        <v>83.731999999999999</v>
      </c>
      <c r="O75" s="32"/>
      <c r="P75" s="42">
        <f t="shared" si="6"/>
        <v>7.3562079013997046</v>
      </c>
      <c r="Q75" s="32"/>
      <c r="R75" s="32"/>
      <c r="S75" s="32"/>
      <c r="T75" s="32"/>
      <c r="U75" s="32"/>
      <c r="V75" s="32"/>
      <c r="Y75" s="32"/>
      <c r="AA75" s="32"/>
      <c r="AB75" s="32"/>
      <c r="AC75" s="32"/>
      <c r="AD75" s="32"/>
      <c r="AE75" s="32"/>
      <c r="AF75" s="32"/>
      <c r="AG75" s="51">
        <v>576.10500000000002</v>
      </c>
      <c r="AH75" s="32">
        <v>38</v>
      </c>
      <c r="AI75" s="32"/>
      <c r="AJ75" s="42">
        <f t="shared" si="4"/>
        <v>15.160657894736843</v>
      </c>
      <c r="AK75" s="32"/>
      <c r="AL75" s="32"/>
      <c r="AM75" s="32"/>
      <c r="AN75" s="32"/>
      <c r="AO75" s="32"/>
      <c r="AP75" s="40"/>
      <c r="AQ75" s="51">
        <v>5290</v>
      </c>
      <c r="AR75" s="32">
        <v>927</v>
      </c>
      <c r="AS75" s="32"/>
      <c r="AT75" s="42">
        <f t="shared" si="5"/>
        <v>5.7065803667745412</v>
      </c>
      <c r="AU75" s="40">
        <v>2021</v>
      </c>
      <c r="AV75" s="40">
        <v>6883</v>
      </c>
      <c r="AW75" s="41">
        <v>746</v>
      </c>
      <c r="AX75" s="42">
        <f t="shared" si="2"/>
        <v>2.7091152815013406</v>
      </c>
      <c r="AY75" s="42">
        <f t="shared" si="2"/>
        <v>9.2265415549597858</v>
      </c>
      <c r="AZ75" s="43">
        <v>612.18719689621742</v>
      </c>
      <c r="BA75" s="10"/>
      <c r="BB75" s="44">
        <v>81.085999999999999</v>
      </c>
      <c r="BC75" s="42">
        <f t="shared" si="3"/>
        <v>7.5498507374419432</v>
      </c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</row>
    <row r="76" spans="1:90" ht="13.15" x14ac:dyDescent="0.4">
      <c r="A76" s="32">
        <f t="shared" si="1"/>
        <v>1890</v>
      </c>
      <c r="B76" s="10"/>
      <c r="D76" s="32"/>
      <c r="E76" s="32"/>
      <c r="F76" s="32"/>
      <c r="L76" s="32"/>
      <c r="M76" s="51">
        <v>738</v>
      </c>
      <c r="N76" s="52">
        <v>79.932000000000002</v>
      </c>
      <c r="O76" s="32"/>
      <c r="P76" s="42">
        <f t="shared" si="6"/>
        <v>9.2328479207326222</v>
      </c>
      <c r="Q76" s="32"/>
      <c r="R76" s="32"/>
      <c r="S76" s="32"/>
      <c r="T76" s="32"/>
      <c r="U76" s="32"/>
      <c r="V76" s="32"/>
      <c r="Y76" s="32"/>
      <c r="AA76" s="32"/>
      <c r="AB76" s="32"/>
      <c r="AC76" s="32"/>
      <c r="AD76" s="32"/>
      <c r="AE76" s="32"/>
      <c r="AF76" s="32"/>
      <c r="AG76" s="51">
        <v>629.77824800000019</v>
      </c>
      <c r="AH76" s="32">
        <v>39</v>
      </c>
      <c r="AI76" s="32"/>
      <c r="AJ76" s="42">
        <f t="shared" si="4"/>
        <v>16.14816020512821</v>
      </c>
      <c r="AK76" s="32"/>
      <c r="AL76" s="32"/>
      <c r="AM76" s="32"/>
      <c r="AN76" s="32"/>
      <c r="AO76" s="32"/>
      <c r="AP76" s="40"/>
      <c r="AQ76" s="51">
        <v>5097</v>
      </c>
      <c r="AR76" s="32">
        <v>944</v>
      </c>
      <c r="AS76" s="32"/>
      <c r="AT76" s="42">
        <f t="shared" si="5"/>
        <v>5.3993644067796609</v>
      </c>
      <c r="AU76" s="40">
        <v>2009</v>
      </c>
      <c r="AV76" s="40">
        <v>6887</v>
      </c>
      <c r="AW76" s="41">
        <v>747</v>
      </c>
      <c r="AX76" s="42">
        <f t="shared" si="2"/>
        <v>2.6894243641231594</v>
      </c>
      <c r="AY76" s="42">
        <f t="shared" si="2"/>
        <v>9.2195448460508693</v>
      </c>
      <c r="AZ76" s="43">
        <v>640.63830821584827</v>
      </c>
      <c r="BA76" s="10"/>
      <c r="BB76" s="44">
        <v>83.463999999999999</v>
      </c>
      <c r="BC76" s="42">
        <f t="shared" si="3"/>
        <v>7.6756243196569569</v>
      </c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</row>
    <row r="77" spans="1:90" ht="13.15" x14ac:dyDescent="0.4">
      <c r="A77" s="32">
        <f t="shared" si="1"/>
        <v>1891</v>
      </c>
      <c r="B77" s="10"/>
      <c r="D77" s="32"/>
      <c r="E77" s="32"/>
      <c r="F77" s="32"/>
      <c r="L77" s="32"/>
      <c r="M77" s="51">
        <v>816.34607999999992</v>
      </c>
      <c r="N77" s="52">
        <v>86.111999999999995</v>
      </c>
      <c r="O77" s="32"/>
      <c r="P77" s="42">
        <f t="shared" si="6"/>
        <v>9.4800501672240802</v>
      </c>
      <c r="Q77" s="32"/>
      <c r="R77" s="32"/>
      <c r="S77" s="32"/>
      <c r="T77" s="32"/>
      <c r="U77" s="32"/>
      <c r="V77" s="32"/>
      <c r="Y77" s="32"/>
      <c r="AA77" s="32"/>
      <c r="AB77" s="32"/>
      <c r="AC77" s="32"/>
      <c r="AD77" s="32"/>
      <c r="AE77" s="32"/>
      <c r="AF77" s="32"/>
      <c r="AG77" s="55">
        <v>719.69979290000003</v>
      </c>
      <c r="AH77" s="56">
        <v>40</v>
      </c>
      <c r="AI77" s="56"/>
      <c r="AJ77" s="57">
        <f t="shared" si="4"/>
        <v>17.992494822499999</v>
      </c>
      <c r="AK77" s="56"/>
      <c r="AL77" s="32"/>
      <c r="AM77" s="32"/>
      <c r="AN77" s="32"/>
      <c r="AO77" s="32"/>
      <c r="AP77" s="40"/>
      <c r="AQ77" s="51">
        <v>5298</v>
      </c>
      <c r="AR77" s="32">
        <v>892</v>
      </c>
      <c r="AS77" s="32"/>
      <c r="AT77" s="42">
        <f t="shared" si="5"/>
        <v>5.9394618834080717</v>
      </c>
      <c r="AU77" s="40">
        <v>1996</v>
      </c>
      <c r="AV77" s="40">
        <v>6920</v>
      </c>
      <c r="AW77" s="41">
        <v>745</v>
      </c>
      <c r="AX77" s="42">
        <f t="shared" si="2"/>
        <v>2.6791946308724834</v>
      </c>
      <c r="AY77" s="42">
        <f t="shared" si="2"/>
        <v>9.2885906040268456</v>
      </c>
      <c r="AZ77" s="43">
        <v>643.18168604651169</v>
      </c>
      <c r="BA77" s="10"/>
      <c r="BB77" s="44">
        <v>85.843000000000004</v>
      </c>
      <c r="BC77" s="42">
        <f t="shared" si="3"/>
        <v>7.4925350470802705</v>
      </c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</row>
    <row r="78" spans="1:90" ht="13.15" x14ac:dyDescent="0.4">
      <c r="A78" s="32">
        <f t="shared" si="1"/>
        <v>1892</v>
      </c>
      <c r="B78" s="10"/>
      <c r="D78" s="32"/>
      <c r="E78" s="32"/>
      <c r="F78" s="32"/>
      <c r="L78" s="32"/>
      <c r="M78" s="51">
        <v>849.35148000000004</v>
      </c>
      <c r="N78" s="52">
        <v>94.972999999999999</v>
      </c>
      <c r="O78" s="32"/>
      <c r="P78" s="42">
        <f t="shared" si="6"/>
        <v>8.9430836132374463</v>
      </c>
      <c r="Q78" s="32"/>
      <c r="R78" s="32"/>
      <c r="S78" s="32"/>
      <c r="T78" s="32"/>
      <c r="U78" s="32"/>
      <c r="V78" s="32"/>
      <c r="Y78" s="32"/>
      <c r="AA78" s="32"/>
      <c r="AB78" s="32"/>
      <c r="AC78" s="32"/>
      <c r="AD78" s="32"/>
      <c r="AE78" s="32"/>
      <c r="AF78" s="32"/>
      <c r="AG78" s="51">
        <v>703.81137760000001</v>
      </c>
      <c r="AH78" s="32">
        <v>38</v>
      </c>
      <c r="AI78" s="32"/>
      <c r="AJ78" s="42">
        <f t="shared" si="4"/>
        <v>18.521352042105264</v>
      </c>
      <c r="AK78" s="32"/>
      <c r="AL78" s="32"/>
      <c r="AM78" s="32"/>
      <c r="AN78" s="32"/>
      <c r="AO78" s="32"/>
      <c r="AP78" s="40"/>
      <c r="AQ78" s="51">
        <v>5696</v>
      </c>
      <c r="AR78" s="32">
        <v>970</v>
      </c>
      <c r="AS78" s="32"/>
      <c r="AT78" s="42">
        <f t="shared" si="5"/>
        <v>5.8721649484536078</v>
      </c>
      <c r="AU78" s="40">
        <v>1984</v>
      </c>
      <c r="AV78" s="40">
        <v>7176</v>
      </c>
      <c r="AW78" s="41">
        <v>707</v>
      </c>
      <c r="AX78" s="42">
        <f t="shared" si="2"/>
        <v>2.8062234794908063</v>
      </c>
      <c r="AY78" s="42">
        <f t="shared" si="2"/>
        <v>10.14992927864215</v>
      </c>
      <c r="AZ78" s="43">
        <v>644.39179286761112</v>
      </c>
      <c r="BA78" s="10"/>
      <c r="BB78" s="44">
        <v>88.221999999999994</v>
      </c>
      <c r="BC78" s="42">
        <f t="shared" si="3"/>
        <v>7.3042074864275479</v>
      </c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</row>
    <row r="79" spans="1:90" ht="13.15" x14ac:dyDescent="0.4">
      <c r="A79" s="32">
        <f t="shared" si="1"/>
        <v>1893</v>
      </c>
      <c r="B79" s="10"/>
      <c r="D79" s="32"/>
      <c r="E79" s="32"/>
      <c r="F79" s="32"/>
      <c r="L79" s="32"/>
      <c r="M79" s="51">
        <v>969.01518999999996</v>
      </c>
      <c r="N79" s="52">
        <v>92.953999999999994</v>
      </c>
      <c r="O79" s="32"/>
      <c r="P79" s="42">
        <f t="shared" si="6"/>
        <v>10.424674462637434</v>
      </c>
      <c r="Q79" s="32"/>
      <c r="R79" s="32"/>
      <c r="S79" s="32"/>
      <c r="T79" s="32"/>
      <c r="U79" s="32"/>
      <c r="V79" s="32"/>
      <c r="Y79" s="32"/>
      <c r="AA79" s="32"/>
      <c r="AB79" s="32"/>
      <c r="AC79" s="32"/>
      <c r="AD79" s="32"/>
      <c r="AE79" s="32"/>
      <c r="AF79" s="32"/>
      <c r="AG79" s="51">
        <v>712.12673080000002</v>
      </c>
      <c r="AH79" s="32">
        <v>42</v>
      </c>
      <c r="AI79" s="32"/>
      <c r="AJ79" s="42">
        <f t="shared" si="4"/>
        <v>16.955398352380953</v>
      </c>
      <c r="AK79" s="32"/>
      <c r="AL79" s="32"/>
      <c r="AM79" s="32"/>
      <c r="AN79" s="32"/>
      <c r="AO79" s="32"/>
      <c r="AP79" s="40">
        <v>4619</v>
      </c>
      <c r="AQ79" s="51">
        <v>5916</v>
      </c>
      <c r="AR79" s="32">
        <v>1046</v>
      </c>
      <c r="AS79" s="42">
        <f t="shared" si="5"/>
        <v>4.415869980879541</v>
      </c>
      <c r="AT79" s="42">
        <f t="shared" si="5"/>
        <v>5.6558317399617595</v>
      </c>
      <c r="AU79" s="40">
        <v>1981</v>
      </c>
      <c r="AV79" s="40">
        <v>7228</v>
      </c>
      <c r="AW79" s="41">
        <v>736</v>
      </c>
      <c r="AX79" s="42">
        <f t="shared" si="2"/>
        <v>2.691576086956522</v>
      </c>
      <c r="AY79" s="42">
        <f t="shared" si="2"/>
        <v>9.820652173913043</v>
      </c>
      <c r="AZ79" s="43">
        <v>637.96445959104187</v>
      </c>
      <c r="BA79" s="10"/>
      <c r="BB79" s="44">
        <v>90.600999999999999</v>
      </c>
      <c r="BC79" s="42">
        <f t="shared" si="3"/>
        <v>7.04147260616375</v>
      </c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</row>
    <row r="80" spans="1:90" ht="13.15" x14ac:dyDescent="0.4">
      <c r="A80" s="32">
        <f t="shared" si="1"/>
        <v>1894</v>
      </c>
      <c r="B80" s="10"/>
      <c r="D80" s="32"/>
      <c r="E80" s="32"/>
      <c r="F80" s="32"/>
      <c r="L80" s="35"/>
      <c r="M80" s="59">
        <v>1088.3520000000001</v>
      </c>
      <c r="N80" s="36">
        <v>99.718000000000004</v>
      </c>
      <c r="O80" s="35"/>
      <c r="P80" s="37">
        <f t="shared" si="6"/>
        <v>10.914298321265971</v>
      </c>
      <c r="Q80" s="32"/>
      <c r="R80" s="32"/>
      <c r="S80" s="32"/>
      <c r="T80" s="32"/>
      <c r="U80" s="32"/>
      <c r="V80" s="32"/>
      <c r="Y80" s="32"/>
      <c r="AA80" s="32"/>
      <c r="AB80" s="32"/>
      <c r="AC80" s="32"/>
      <c r="AD80" s="32"/>
      <c r="AE80" s="32"/>
      <c r="AF80" s="32"/>
      <c r="AG80" s="51">
        <v>706.18182139999999</v>
      </c>
      <c r="AH80" s="32">
        <v>46</v>
      </c>
      <c r="AI80" s="32"/>
      <c r="AJ80" s="42">
        <f t="shared" si="4"/>
        <v>15.351778726086957</v>
      </c>
      <c r="AK80" s="32"/>
      <c r="AL80" s="32"/>
      <c r="AM80" s="32"/>
      <c r="AN80" s="32"/>
      <c r="AO80" s="32"/>
      <c r="AP80" s="40">
        <v>4855</v>
      </c>
      <c r="AQ80" s="51">
        <v>6592</v>
      </c>
      <c r="AR80" s="32">
        <v>1154</v>
      </c>
      <c r="AS80" s="42">
        <f t="shared" si="5"/>
        <v>4.2071057192374353</v>
      </c>
      <c r="AT80" s="42">
        <f t="shared" si="5"/>
        <v>5.7123050259965336</v>
      </c>
      <c r="AU80" s="40">
        <v>1981</v>
      </c>
      <c r="AV80" s="40">
        <v>7284</v>
      </c>
      <c r="AW80" s="41">
        <v>728</v>
      </c>
      <c r="AX80" s="42">
        <f t="shared" si="2"/>
        <v>2.7211538461538463</v>
      </c>
      <c r="AY80" s="42">
        <f t="shared" si="2"/>
        <v>10.005494505494505</v>
      </c>
      <c r="AZ80" s="43">
        <v>661.57296242069287</v>
      </c>
      <c r="BA80" s="10"/>
      <c r="BB80" s="44">
        <v>92.98</v>
      </c>
      <c r="BC80" s="42">
        <f t="shared" si="3"/>
        <v>7.1152179223563436</v>
      </c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</row>
    <row r="81" spans="1:90" ht="13.15" x14ac:dyDescent="0.4">
      <c r="A81" s="32">
        <f t="shared" si="1"/>
        <v>1895</v>
      </c>
      <c r="B81" s="10"/>
      <c r="D81" s="32"/>
      <c r="E81" s="32"/>
      <c r="F81" s="32"/>
      <c r="L81" s="32"/>
      <c r="M81" s="51">
        <v>1151.6468400000001</v>
      </c>
      <c r="N81" s="60">
        <v>93.828000000000003</v>
      </c>
      <c r="O81" s="32"/>
      <c r="P81" s="42">
        <f t="shared" si="6"/>
        <v>12.274020974549176</v>
      </c>
      <c r="Q81" s="32"/>
      <c r="R81" s="32"/>
      <c r="S81" s="32"/>
      <c r="T81" s="32"/>
      <c r="U81" s="32"/>
      <c r="V81" s="32"/>
      <c r="Y81" s="32"/>
      <c r="AA81" s="32"/>
      <c r="AB81" s="32"/>
      <c r="AC81" s="32"/>
      <c r="AD81" s="32"/>
      <c r="AE81" s="32"/>
      <c r="AF81" s="32"/>
      <c r="AG81" s="51">
        <v>719.26509840000006</v>
      </c>
      <c r="AH81" s="32">
        <v>46</v>
      </c>
      <c r="AI81" s="32"/>
      <c r="AJ81" s="42">
        <f t="shared" si="4"/>
        <v>15.636197791304349</v>
      </c>
      <c r="AK81" s="32"/>
      <c r="AL81" s="32"/>
      <c r="AM81" s="32"/>
      <c r="AN81" s="32"/>
      <c r="AO81" s="32"/>
      <c r="AP81" s="40">
        <v>5588</v>
      </c>
      <c r="AQ81" s="51">
        <v>6615</v>
      </c>
      <c r="AR81" s="32">
        <v>1256</v>
      </c>
      <c r="AS81" s="42">
        <f t="shared" si="5"/>
        <v>4.4490445859872612</v>
      </c>
      <c r="AT81" s="42">
        <f t="shared" si="5"/>
        <v>5.2667197452229297</v>
      </c>
      <c r="AU81" s="40">
        <v>1981</v>
      </c>
      <c r="AV81" s="40">
        <v>7400</v>
      </c>
      <c r="AW81" s="41">
        <v>733</v>
      </c>
      <c r="AX81" s="42">
        <f t="shared" si="2"/>
        <v>2.7025920873124147</v>
      </c>
      <c r="AY81" s="42">
        <f t="shared" si="2"/>
        <v>10.095497953615279</v>
      </c>
      <c r="AZ81" s="43">
        <v>659.07876712328766</v>
      </c>
      <c r="BA81" s="10"/>
      <c r="BB81" s="44">
        <v>95.358999999999995</v>
      </c>
      <c r="BC81" s="42">
        <f t="shared" si="3"/>
        <v>6.911552838466088</v>
      </c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</row>
    <row r="82" spans="1:90" ht="13.15" x14ac:dyDescent="0.4">
      <c r="A82" s="32">
        <f t="shared" si="1"/>
        <v>1896</v>
      </c>
      <c r="B82" s="10"/>
      <c r="D82" s="32"/>
      <c r="E82" s="32"/>
      <c r="F82" s="32"/>
      <c r="L82" s="32"/>
      <c r="M82" s="51">
        <v>1190.3399999999999</v>
      </c>
      <c r="N82" s="60">
        <v>95.281999999999996</v>
      </c>
      <c r="O82" s="32"/>
      <c r="P82" s="42">
        <f t="shared" si="6"/>
        <v>12.492810814214646</v>
      </c>
      <c r="Q82" s="32"/>
      <c r="R82" s="32"/>
      <c r="S82" s="32"/>
      <c r="T82" s="32"/>
      <c r="U82" s="32"/>
      <c r="V82" s="32"/>
      <c r="Y82" s="32"/>
      <c r="AA82" s="32"/>
      <c r="AB82" s="32"/>
      <c r="AC82" s="32"/>
      <c r="AD82" s="32"/>
      <c r="AE82" s="32"/>
      <c r="AF82" s="32"/>
      <c r="AG82" s="51">
        <v>799.79619739999998</v>
      </c>
      <c r="AH82" s="32">
        <v>52</v>
      </c>
      <c r="AI82" s="32"/>
      <c r="AJ82" s="42">
        <f t="shared" si="4"/>
        <v>15.380696103846153</v>
      </c>
      <c r="AK82" s="32"/>
      <c r="AL82" s="32"/>
      <c r="AM82" s="32"/>
      <c r="AN82" s="32"/>
      <c r="AO82" s="32"/>
      <c r="AP82" s="40">
        <v>5706</v>
      </c>
      <c r="AQ82" s="51">
        <v>6735</v>
      </c>
      <c r="AR82" s="32">
        <v>1369</v>
      </c>
      <c r="AS82" s="42">
        <f t="shared" si="5"/>
        <v>4.1680058436815193</v>
      </c>
      <c r="AT82" s="42">
        <f t="shared" si="5"/>
        <v>4.9196493791088383</v>
      </c>
      <c r="AU82" s="40">
        <v>1981</v>
      </c>
      <c r="AV82" s="40">
        <v>7977</v>
      </c>
      <c r="AW82" s="41">
        <v>793</v>
      </c>
      <c r="AX82" s="42">
        <f t="shared" si="2"/>
        <v>2.4981084489281211</v>
      </c>
      <c r="AY82" s="42">
        <f t="shared" si="2"/>
        <v>10.059268600252206</v>
      </c>
      <c r="AZ82" s="43">
        <v>667.89137847053098</v>
      </c>
      <c r="BA82" s="10"/>
      <c r="BB82" s="44">
        <v>97.738</v>
      </c>
      <c r="BC82" s="42">
        <f t="shared" si="3"/>
        <v>6.8334872666775563</v>
      </c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</row>
    <row r="83" spans="1:90" ht="13.15" x14ac:dyDescent="0.4">
      <c r="A83" s="32">
        <f t="shared" si="1"/>
        <v>1897</v>
      </c>
      <c r="B83" s="10"/>
      <c r="D83" s="32"/>
      <c r="E83" s="32"/>
      <c r="F83" s="32"/>
      <c r="L83" s="32"/>
      <c r="M83" s="51">
        <v>1142.9089299999998</v>
      </c>
      <c r="N83" s="60">
        <v>86.358999999999995</v>
      </c>
      <c r="O83" s="32"/>
      <c r="P83" s="42">
        <f t="shared" si="6"/>
        <v>13.234392825299041</v>
      </c>
      <c r="Q83" s="32"/>
      <c r="R83" s="32"/>
      <c r="S83" s="32"/>
      <c r="T83" s="32"/>
      <c r="U83" s="32"/>
      <c r="V83" s="32"/>
      <c r="Y83" s="32"/>
      <c r="AA83" s="32"/>
      <c r="AB83" s="32"/>
      <c r="AC83" s="32"/>
      <c r="AD83" s="32"/>
      <c r="AE83" s="32"/>
      <c r="AF83" s="32"/>
      <c r="AG83" s="51">
        <v>840.32106440000007</v>
      </c>
      <c r="AH83" s="32">
        <v>50</v>
      </c>
      <c r="AI83" s="32"/>
      <c r="AJ83" s="42">
        <f t="shared" si="4"/>
        <v>16.806421288000003</v>
      </c>
      <c r="AK83" s="32"/>
      <c r="AL83" s="32"/>
      <c r="AM83" s="32"/>
      <c r="AN83" s="32"/>
      <c r="AO83" s="32"/>
      <c r="AP83" s="40">
        <v>6087</v>
      </c>
      <c r="AQ83" s="51">
        <v>6341</v>
      </c>
      <c r="AR83" s="32">
        <v>1416</v>
      </c>
      <c r="AS83" s="42">
        <f t="shared" si="5"/>
        <v>4.2987288135593218</v>
      </c>
      <c r="AT83" s="42">
        <f t="shared" si="5"/>
        <v>4.4781073446327682</v>
      </c>
      <c r="AU83" s="40">
        <v>1981</v>
      </c>
      <c r="AV83" s="40">
        <v>8378</v>
      </c>
      <c r="AW83" s="50">
        <v>775</v>
      </c>
      <c r="AX83" s="42">
        <f t="shared" si="2"/>
        <v>2.5561290322580645</v>
      </c>
      <c r="AY83" s="42">
        <f t="shared" si="2"/>
        <v>10.810322580645161</v>
      </c>
      <c r="AZ83" s="43">
        <v>661.90038872691935</v>
      </c>
      <c r="BA83" s="10"/>
      <c r="BB83" s="44">
        <v>100.116</v>
      </c>
      <c r="BC83" s="42">
        <f t="shared" si="3"/>
        <v>6.6113347389719861</v>
      </c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</row>
    <row r="84" spans="1:90" ht="13.15" x14ac:dyDescent="0.4">
      <c r="A84" s="32">
        <f t="shared" si="1"/>
        <v>1898</v>
      </c>
      <c r="B84" s="10"/>
      <c r="D84" s="32"/>
      <c r="E84" s="32"/>
      <c r="F84" s="32"/>
      <c r="L84" s="32"/>
      <c r="M84" s="51">
        <v>1098.5009499999999</v>
      </c>
      <c r="N84" s="60">
        <v>102.685</v>
      </c>
      <c r="O84" s="32"/>
      <c r="P84" s="42">
        <f t="shared" si="6"/>
        <v>10.697774261089739</v>
      </c>
      <c r="Q84" s="32"/>
      <c r="R84" s="32"/>
      <c r="S84" s="32"/>
      <c r="T84" s="32"/>
      <c r="U84" s="32"/>
      <c r="V84" s="32"/>
      <c r="Y84" s="32"/>
      <c r="AA84" s="32"/>
      <c r="AB84" s="32"/>
      <c r="AC84" s="32"/>
      <c r="AD84" s="32"/>
      <c r="AE84" s="32"/>
      <c r="AF84" s="32"/>
      <c r="AG84" s="51">
        <v>794.09890690000009</v>
      </c>
      <c r="AH84" s="32">
        <v>49</v>
      </c>
      <c r="AI84" s="32"/>
      <c r="AJ84" s="42">
        <f t="shared" si="4"/>
        <v>16.206100140816329</v>
      </c>
      <c r="AK84" s="32"/>
      <c r="AL84" s="32"/>
      <c r="AM84" s="32"/>
      <c r="AN84" s="32"/>
      <c r="AO84" s="32"/>
      <c r="AP84" s="40">
        <v>6101</v>
      </c>
      <c r="AQ84" s="51">
        <v>6165</v>
      </c>
      <c r="AR84" s="32">
        <v>1585</v>
      </c>
      <c r="AS84" s="42">
        <f t="shared" si="5"/>
        <v>3.8492113564668768</v>
      </c>
      <c r="AT84" s="42">
        <f t="shared" si="5"/>
        <v>3.8895899053627758</v>
      </c>
      <c r="AU84" s="40">
        <v>1981</v>
      </c>
      <c r="AV84" s="40">
        <v>10596</v>
      </c>
      <c r="AW84" s="50">
        <v>868</v>
      </c>
      <c r="AX84" s="42">
        <f t="shared" si="2"/>
        <v>2.282258064516129</v>
      </c>
      <c r="AY84" s="42">
        <f t="shared" si="2"/>
        <v>12.2073732718894</v>
      </c>
      <c r="AZ84" s="43">
        <v>656.77912621359224</v>
      </c>
      <c r="BA84" s="10"/>
      <c r="BB84" s="44">
        <v>102.495</v>
      </c>
      <c r="BC84" s="42">
        <f t="shared" si="3"/>
        <v>6.407913812513705</v>
      </c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</row>
    <row r="85" spans="1:90" ht="13.15" x14ac:dyDescent="0.4">
      <c r="A85" s="32">
        <f t="shared" si="1"/>
        <v>1899</v>
      </c>
      <c r="B85" s="10"/>
      <c r="D85" s="32"/>
      <c r="E85" s="32"/>
      <c r="F85" s="32"/>
      <c r="L85" s="32"/>
      <c r="M85" s="51">
        <v>1139.9372250000001</v>
      </c>
      <c r="N85" s="60">
        <v>109.77800000000001</v>
      </c>
      <c r="O85" s="32"/>
      <c r="P85" s="42">
        <f t="shared" si="6"/>
        <v>10.384022527282333</v>
      </c>
      <c r="Q85" s="32"/>
      <c r="R85" s="32"/>
      <c r="S85" s="32"/>
      <c r="T85" s="32"/>
      <c r="U85" s="32"/>
      <c r="V85" s="32"/>
      <c r="Y85" s="32"/>
      <c r="AA85" s="32"/>
      <c r="AB85" s="32"/>
      <c r="AC85" s="32"/>
      <c r="AD85" s="32"/>
      <c r="AE85" s="32"/>
      <c r="AF85" s="32"/>
      <c r="AG85" s="51">
        <v>800.86344450000001</v>
      </c>
      <c r="AH85" s="32">
        <v>50</v>
      </c>
      <c r="AI85" s="32"/>
      <c r="AJ85" s="42">
        <f t="shared" si="4"/>
        <v>16.01726889</v>
      </c>
      <c r="AK85" s="32"/>
      <c r="AL85" s="32"/>
      <c r="AM85" s="32"/>
      <c r="AN85" s="32"/>
      <c r="AO85" s="32"/>
      <c r="AP85" s="40">
        <v>6102</v>
      </c>
      <c r="AQ85" s="51">
        <v>6225</v>
      </c>
      <c r="AR85" s="32">
        <v>1673</v>
      </c>
      <c r="AS85" s="42">
        <f t="shared" si="5"/>
        <v>3.6473401075911536</v>
      </c>
      <c r="AT85" s="42">
        <f t="shared" si="5"/>
        <v>3.7208607292289302</v>
      </c>
      <c r="AU85" s="40">
        <v>1933</v>
      </c>
      <c r="AV85" s="40">
        <v>11449</v>
      </c>
      <c r="AW85" s="50">
        <f>483*2</f>
        <v>966</v>
      </c>
      <c r="AX85" s="42">
        <f t="shared" si="2"/>
        <v>2.0010351966873707</v>
      </c>
      <c r="AY85" s="42">
        <f t="shared" si="2"/>
        <v>11.851966873706004</v>
      </c>
      <c r="AZ85" s="43">
        <v>656.33365901319007</v>
      </c>
      <c r="BA85" s="10"/>
      <c r="BB85" s="44">
        <v>104.874</v>
      </c>
      <c r="BC85" s="42">
        <f t="shared" si="3"/>
        <v>6.2583067205712579</v>
      </c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  <c r="CF85" s="10"/>
      <c r="CG85" s="10"/>
      <c r="CH85" s="10"/>
      <c r="CI85" s="10"/>
      <c r="CJ85" s="10"/>
      <c r="CK85" s="10"/>
      <c r="CL85" s="10"/>
    </row>
    <row r="86" spans="1:90" ht="13.15" x14ac:dyDescent="0.4">
      <c r="A86" s="32">
        <f t="shared" si="1"/>
        <v>1900</v>
      </c>
      <c r="B86" s="10"/>
      <c r="D86" s="32"/>
      <c r="E86" s="32"/>
      <c r="F86" s="32"/>
      <c r="L86" s="32"/>
      <c r="M86" s="51">
        <v>1206.73254</v>
      </c>
      <c r="N86" s="60">
        <v>111.59699999999999</v>
      </c>
      <c r="O86" s="32"/>
      <c r="P86" s="42">
        <f t="shared" si="6"/>
        <v>10.813306271673969</v>
      </c>
      <c r="Q86" s="32"/>
      <c r="R86" s="32"/>
      <c r="S86" s="32"/>
      <c r="T86" s="32"/>
      <c r="U86" s="32"/>
      <c r="V86" s="32"/>
      <c r="Y86" s="32"/>
      <c r="AA86" s="32"/>
      <c r="AB86" s="32"/>
      <c r="AC86" s="32"/>
      <c r="AD86" s="32"/>
      <c r="AE86" s="32"/>
      <c r="AF86" s="32"/>
      <c r="AG86" s="51">
        <v>804.91206399999999</v>
      </c>
      <c r="AH86" s="32">
        <v>53</v>
      </c>
      <c r="AI86" s="32"/>
      <c r="AJ86" s="42">
        <f t="shared" si="4"/>
        <v>15.187020075471699</v>
      </c>
      <c r="AK86" s="32"/>
      <c r="AL86" s="32"/>
      <c r="AM86" s="32"/>
      <c r="AN86" s="32"/>
      <c r="AO86" s="32"/>
      <c r="AP86" s="40">
        <v>6100</v>
      </c>
      <c r="AQ86" s="51">
        <v>6211</v>
      </c>
      <c r="AR86" s="32">
        <v>1704</v>
      </c>
      <c r="AS86" s="42">
        <f t="shared" si="5"/>
        <v>3.57981220657277</v>
      </c>
      <c r="AT86" s="42">
        <f t="shared" si="5"/>
        <v>3.6449530516431925</v>
      </c>
      <c r="AU86" s="40">
        <v>1640</v>
      </c>
      <c r="AV86" s="40">
        <v>12729</v>
      </c>
      <c r="AW86" s="50">
        <v>914</v>
      </c>
      <c r="AX86" s="42">
        <f t="shared" si="2"/>
        <v>1.7943107221006565</v>
      </c>
      <c r="AY86" s="42">
        <f t="shared" si="2"/>
        <v>13.926695842450766</v>
      </c>
      <c r="BA86" s="10"/>
      <c r="BB86" s="44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</row>
    <row r="87" spans="1:90" ht="13.15" x14ac:dyDescent="0.4">
      <c r="A87" s="32">
        <f t="shared" si="1"/>
        <v>1901</v>
      </c>
      <c r="B87" s="10"/>
      <c r="D87" s="32"/>
      <c r="E87" s="32"/>
      <c r="F87" s="32"/>
      <c r="L87" s="32"/>
      <c r="M87" s="51">
        <v>1263.5330800000002</v>
      </c>
      <c r="N87" s="60">
        <v>114.746</v>
      </c>
      <c r="O87" s="32"/>
      <c r="P87" s="42">
        <f t="shared" si="6"/>
        <v>11.011565370470432</v>
      </c>
      <c r="Q87" s="32"/>
      <c r="R87" s="32"/>
      <c r="S87" s="32"/>
      <c r="T87" s="32"/>
      <c r="U87" s="32"/>
      <c r="V87" s="32"/>
      <c r="Y87" s="32"/>
      <c r="AA87" s="32"/>
      <c r="AB87" s="32"/>
      <c r="AC87" s="32"/>
      <c r="AD87" s="32"/>
      <c r="AE87" s="32"/>
      <c r="AF87" s="32"/>
      <c r="AG87" s="51">
        <v>771.12237100000004</v>
      </c>
      <c r="AH87" s="32">
        <v>55</v>
      </c>
      <c r="AI87" s="32"/>
      <c r="AJ87" s="42">
        <f t="shared" si="4"/>
        <v>14.020406745454546</v>
      </c>
      <c r="AK87" s="32"/>
      <c r="AL87" s="32"/>
      <c r="AM87" s="32"/>
      <c r="AN87" s="32"/>
      <c r="AO87" s="32"/>
      <c r="AP87" s="40">
        <v>6211</v>
      </c>
      <c r="AQ87" s="51">
        <v>6431</v>
      </c>
      <c r="AR87" s="32">
        <v>1799</v>
      </c>
      <c r="AS87" s="42">
        <f t="shared" si="5"/>
        <v>3.4524735964424682</v>
      </c>
      <c r="AT87" s="42">
        <f t="shared" si="5"/>
        <v>3.5747637576431353</v>
      </c>
      <c r="AU87" s="40">
        <v>1412</v>
      </c>
      <c r="AV87" s="40">
        <v>13363</v>
      </c>
      <c r="AW87" s="50">
        <v>952</v>
      </c>
      <c r="AX87" s="42">
        <f t="shared" si="2"/>
        <v>1.4831932773109244</v>
      </c>
      <c r="AY87" s="42">
        <f t="shared" si="2"/>
        <v>14.036764705882353</v>
      </c>
      <c r="BA87" s="10"/>
      <c r="BB87" s="44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  <c r="CF87" s="10"/>
      <c r="CG87" s="10"/>
      <c r="CH87" s="10"/>
      <c r="CI87" s="10"/>
      <c r="CJ87" s="10"/>
      <c r="CK87" s="10"/>
      <c r="CL87" s="10"/>
    </row>
    <row r="88" spans="1:90" ht="13.15" x14ac:dyDescent="0.4">
      <c r="A88" s="32">
        <f t="shared" si="1"/>
        <v>1902</v>
      </c>
      <c r="B88" s="10"/>
      <c r="D88" s="32"/>
      <c r="E88" s="32"/>
      <c r="F88" s="32"/>
      <c r="L88" s="32"/>
      <c r="M88" s="51">
        <v>1266.3972749999998</v>
      </c>
      <c r="N88" s="60">
        <v>114.41</v>
      </c>
      <c r="O88" s="32"/>
      <c r="P88" s="42">
        <f t="shared" si="6"/>
        <v>11.068938685429593</v>
      </c>
      <c r="Q88" s="32"/>
      <c r="R88" s="32"/>
      <c r="S88" s="32"/>
      <c r="T88" s="32"/>
      <c r="U88" s="32"/>
      <c r="V88" s="32"/>
      <c r="Y88" s="32"/>
      <c r="AA88" s="32"/>
      <c r="AB88" s="32"/>
      <c r="AC88" s="32"/>
      <c r="AD88" s="32"/>
      <c r="AE88" s="32"/>
      <c r="AF88" s="32"/>
      <c r="AG88" s="51">
        <v>647.14238</v>
      </c>
      <c r="AH88" s="32">
        <v>53</v>
      </c>
      <c r="AI88" s="32"/>
      <c r="AJ88" s="42">
        <f t="shared" si="4"/>
        <v>12.21023358490566</v>
      </c>
      <c r="AK88" s="32"/>
      <c r="AL88" s="32"/>
      <c r="AM88" s="32"/>
      <c r="AN88" s="32"/>
      <c r="AO88" s="32"/>
      <c r="AP88" s="40">
        <v>6474</v>
      </c>
      <c r="AQ88" s="51">
        <v>6644</v>
      </c>
      <c r="AR88" s="32">
        <v>1905</v>
      </c>
      <c r="AS88" s="42">
        <f t="shared" si="5"/>
        <v>3.3984251968503938</v>
      </c>
      <c r="AT88" s="42">
        <f t="shared" si="5"/>
        <v>3.4876640419947504</v>
      </c>
      <c r="AU88" s="40">
        <v>1271</v>
      </c>
      <c r="AV88" s="40">
        <v>13337</v>
      </c>
      <c r="AW88" s="50">
        <v>961</v>
      </c>
      <c r="AX88" s="42">
        <f t="shared" si="2"/>
        <v>1.3225806451612903</v>
      </c>
      <c r="AY88" s="42">
        <f t="shared" si="2"/>
        <v>13.878251821019772</v>
      </c>
      <c r="AZ88" s="10"/>
      <c r="BA88" s="10"/>
      <c r="BB88" s="44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</row>
    <row r="89" spans="1:90" ht="13.15" x14ac:dyDescent="0.4">
      <c r="A89" s="32">
        <f t="shared" si="1"/>
        <v>1903</v>
      </c>
      <c r="B89" s="10"/>
      <c r="D89" s="32"/>
      <c r="E89" s="32"/>
      <c r="F89" s="32"/>
      <c r="L89" s="32"/>
      <c r="M89" s="51">
        <v>1274.4426599999999</v>
      </c>
      <c r="N89" s="60">
        <v>114.83799999999999</v>
      </c>
      <c r="O89" s="32"/>
      <c r="P89" s="42">
        <f t="shared" si="6"/>
        <v>11.097743429875129</v>
      </c>
      <c r="Q89" s="32"/>
      <c r="R89" s="32"/>
      <c r="S89" s="32"/>
      <c r="T89" s="32"/>
      <c r="U89" s="32"/>
      <c r="V89" s="32"/>
      <c r="Y89" s="32"/>
      <c r="AA89" s="32"/>
      <c r="AB89" s="32"/>
      <c r="AC89" s="32"/>
      <c r="AD89" s="32"/>
      <c r="AE89" s="32"/>
      <c r="AF89" s="32"/>
      <c r="AG89" s="51">
        <v>659.27387999999996</v>
      </c>
      <c r="AH89" s="32">
        <v>54</v>
      </c>
      <c r="AI89" s="32"/>
      <c r="AJ89" s="42">
        <f t="shared" si="4"/>
        <v>12.208775555555555</v>
      </c>
      <c r="AK89" s="32"/>
      <c r="AL89" s="32"/>
      <c r="AM89" s="32"/>
      <c r="AN89" s="32"/>
      <c r="AO89" s="32"/>
      <c r="AP89" s="40">
        <v>6629</v>
      </c>
      <c r="AQ89" s="51">
        <v>6636</v>
      </c>
      <c r="AR89" s="32">
        <v>2032</v>
      </c>
      <c r="AS89" s="42">
        <f t="shared" si="5"/>
        <v>3.2623031496062991</v>
      </c>
      <c r="AT89" s="42">
        <f t="shared" si="5"/>
        <v>3.265748031496063</v>
      </c>
      <c r="AU89" s="40">
        <v>1045</v>
      </c>
      <c r="AV89" s="40">
        <v>12744</v>
      </c>
      <c r="AW89" s="50">
        <v>989</v>
      </c>
      <c r="AX89" s="42">
        <f t="shared" si="2"/>
        <v>1.0566228513650151</v>
      </c>
      <c r="AY89" s="42">
        <f t="shared" si="2"/>
        <v>12.885743174924166</v>
      </c>
      <c r="AZ89" s="10"/>
      <c r="BA89" s="10"/>
      <c r="BB89" s="44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  <c r="CF89" s="10"/>
      <c r="CG89" s="10"/>
      <c r="CH89" s="10"/>
      <c r="CI89" s="10"/>
      <c r="CJ89" s="10"/>
      <c r="CK89" s="10"/>
      <c r="CL89" s="10"/>
    </row>
    <row r="90" spans="1:90" ht="13.15" x14ac:dyDescent="0.4">
      <c r="A90" s="32">
        <f t="shared" si="1"/>
        <v>1904</v>
      </c>
      <c r="B90" s="10"/>
      <c r="D90" s="32"/>
      <c r="E90" s="32"/>
      <c r="F90" s="32"/>
      <c r="L90" s="32"/>
      <c r="M90" s="51">
        <v>1219.4457600000001</v>
      </c>
      <c r="N90" s="60">
        <v>115.883</v>
      </c>
      <c r="O90" s="32"/>
      <c r="P90" s="42">
        <f t="shared" si="6"/>
        <v>10.523077241700681</v>
      </c>
      <c r="Q90" s="32"/>
      <c r="R90" s="32"/>
      <c r="S90" s="32"/>
      <c r="T90" s="32"/>
      <c r="U90" s="32"/>
      <c r="V90" s="32"/>
      <c r="Y90" s="32"/>
      <c r="AA90" s="32"/>
      <c r="AB90" s="32"/>
      <c r="AC90" s="32"/>
      <c r="AD90" s="32"/>
      <c r="AE90" s="32"/>
      <c r="AF90" s="32"/>
      <c r="AH90" s="32"/>
      <c r="AI90" s="32"/>
      <c r="AJ90" s="32"/>
      <c r="AK90" s="32"/>
      <c r="AL90" s="32"/>
      <c r="AM90" s="32"/>
      <c r="AN90" s="32"/>
      <c r="AO90" s="32"/>
      <c r="AP90" s="40">
        <v>6636</v>
      </c>
      <c r="AQ90" s="51">
        <v>7066</v>
      </c>
      <c r="AR90" s="32">
        <v>2018</v>
      </c>
      <c r="AS90" s="42">
        <f t="shared" si="5"/>
        <v>3.288404360753221</v>
      </c>
      <c r="AT90" s="42">
        <f t="shared" si="5"/>
        <v>3.5014866204162538</v>
      </c>
      <c r="AU90" s="40">
        <v>1043</v>
      </c>
      <c r="AV90" s="40">
        <v>12638</v>
      </c>
      <c r="AW90" s="50">
        <v>990</v>
      </c>
      <c r="AX90" s="42">
        <f t="shared" si="2"/>
        <v>1.0535353535353535</v>
      </c>
      <c r="AY90" s="42">
        <f t="shared" si="2"/>
        <v>12.765656565656565</v>
      </c>
      <c r="AZ90" s="10"/>
      <c r="BA90" s="10"/>
      <c r="BB90" s="44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</row>
    <row r="91" spans="1:90" ht="13.15" x14ac:dyDescent="0.4">
      <c r="A91" s="32">
        <f t="shared" si="1"/>
        <v>1905</v>
      </c>
      <c r="B91" s="10"/>
      <c r="D91" s="32"/>
      <c r="E91" s="32"/>
      <c r="F91" s="32"/>
      <c r="L91" s="32"/>
      <c r="M91" s="51">
        <v>1099.488705</v>
      </c>
      <c r="N91" s="60">
        <v>122.43600000000001</v>
      </c>
      <c r="O91" s="32"/>
      <c r="P91" s="42">
        <f t="shared" si="6"/>
        <v>8.9801096491228058</v>
      </c>
      <c r="Q91" s="32"/>
      <c r="R91" s="32"/>
      <c r="S91" s="32"/>
      <c r="T91" s="32"/>
      <c r="U91" s="32"/>
      <c r="V91" s="32"/>
      <c r="Y91" s="32"/>
      <c r="AA91" s="32"/>
      <c r="AB91" s="32"/>
      <c r="AC91" s="32"/>
      <c r="AD91" s="32"/>
      <c r="AE91" s="32"/>
      <c r="AF91" s="32"/>
      <c r="AH91" s="32"/>
      <c r="AI91" s="32"/>
      <c r="AJ91" s="32"/>
      <c r="AK91" s="32"/>
      <c r="AL91" s="32"/>
      <c r="AM91" s="32"/>
      <c r="AN91" s="32"/>
      <c r="AO91" s="32"/>
      <c r="AP91" s="40">
        <v>7066</v>
      </c>
      <c r="AQ91" s="51">
        <v>7841</v>
      </c>
      <c r="AR91" s="32">
        <v>2025</v>
      </c>
      <c r="AS91" s="42">
        <f t="shared" si="5"/>
        <v>3.4893827160493829</v>
      </c>
      <c r="AT91" s="42">
        <f t="shared" si="5"/>
        <v>3.8720987654320989</v>
      </c>
      <c r="AU91" s="40">
        <v>1042</v>
      </c>
      <c r="AV91" s="40">
        <v>12523</v>
      </c>
      <c r="AW91" s="50">
        <v>990</v>
      </c>
      <c r="AX91" s="42">
        <f t="shared" si="2"/>
        <v>1.0525252525252524</v>
      </c>
      <c r="AY91" s="42">
        <f t="shared" si="2"/>
        <v>12.649494949494949</v>
      </c>
      <c r="AZ91" s="10"/>
      <c r="BA91" s="10"/>
      <c r="BB91" s="44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  <c r="CF91" s="10"/>
      <c r="CG91" s="10"/>
      <c r="CH91" s="10"/>
      <c r="CI91" s="10"/>
      <c r="CJ91" s="10"/>
      <c r="CK91" s="10"/>
      <c r="CL91" s="10"/>
    </row>
    <row r="92" spans="1:90" ht="13.15" x14ac:dyDescent="0.4">
      <c r="A92" s="32">
        <f t="shared" si="1"/>
        <v>1906</v>
      </c>
      <c r="B92" s="10"/>
      <c r="D92" s="32"/>
      <c r="E92" s="32"/>
      <c r="F92" s="32"/>
      <c r="L92" s="32"/>
      <c r="M92" s="51">
        <v>978.87335999999993</v>
      </c>
      <c r="N92" s="60">
        <v>125.91</v>
      </c>
      <c r="O92" s="32"/>
      <c r="P92" s="42">
        <f t="shared" si="6"/>
        <v>7.7743893257088397</v>
      </c>
      <c r="Q92" s="32"/>
      <c r="R92" s="32"/>
      <c r="S92" s="32"/>
      <c r="T92" s="32"/>
      <c r="U92" s="32"/>
      <c r="V92" s="32"/>
      <c r="Y92" s="32"/>
      <c r="AA92" s="32"/>
      <c r="AB92" s="32"/>
      <c r="AC92" s="32"/>
      <c r="AD92" s="32"/>
      <c r="AE92" s="32"/>
      <c r="AF92" s="32"/>
      <c r="AH92" s="32"/>
      <c r="AI92" s="32"/>
      <c r="AJ92" s="32"/>
      <c r="AK92" s="32"/>
      <c r="AL92" s="32"/>
      <c r="AM92" s="32"/>
      <c r="AN92" s="32"/>
      <c r="AO92" s="32"/>
      <c r="AP92" s="40">
        <v>7682</v>
      </c>
      <c r="AQ92" s="51">
        <v>8626</v>
      </c>
      <c r="AR92" s="32">
        <v>2272</v>
      </c>
      <c r="AS92" s="42">
        <f t="shared" si="5"/>
        <v>3.381161971830986</v>
      </c>
      <c r="AT92" s="42">
        <f t="shared" si="5"/>
        <v>3.796654929577465</v>
      </c>
      <c r="AU92" s="40">
        <v>1042</v>
      </c>
      <c r="AV92" s="40">
        <v>12533</v>
      </c>
      <c r="AW92" s="50">
        <v>1051</v>
      </c>
      <c r="AX92" s="42">
        <f t="shared" si="2"/>
        <v>0.99143672692673646</v>
      </c>
      <c r="AY92" s="42">
        <f t="shared" si="2"/>
        <v>11.924833491912464</v>
      </c>
      <c r="AZ92" s="10"/>
      <c r="BA92" s="10"/>
      <c r="BB92" s="44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</row>
    <row r="93" spans="1:90" ht="13.15" x14ac:dyDescent="0.4">
      <c r="A93" s="32">
        <f t="shared" si="1"/>
        <v>1907</v>
      </c>
      <c r="B93" s="10"/>
      <c r="D93" s="32"/>
      <c r="E93" s="32"/>
      <c r="F93" s="32"/>
      <c r="L93" s="32"/>
      <c r="M93" s="51">
        <v>874.39109999999994</v>
      </c>
      <c r="N93" s="60">
        <v>123.032</v>
      </c>
      <c r="O93" s="32"/>
      <c r="P93" s="42">
        <f t="shared" si="6"/>
        <v>7.1070217504389097</v>
      </c>
      <c r="Q93" s="32"/>
      <c r="R93" s="32"/>
      <c r="S93" s="32"/>
      <c r="T93" s="32"/>
      <c r="U93" s="32"/>
      <c r="V93" s="32"/>
      <c r="Y93" s="32"/>
      <c r="AA93" s="32"/>
      <c r="AB93" s="32"/>
      <c r="AC93" s="32"/>
      <c r="AD93" s="32"/>
      <c r="AE93" s="32"/>
      <c r="AF93" s="32"/>
      <c r="AH93" s="32"/>
      <c r="AI93" s="32"/>
      <c r="AJ93" s="32"/>
      <c r="AK93" s="32"/>
      <c r="AL93" s="32"/>
      <c r="AM93" s="32"/>
      <c r="AN93" s="32"/>
      <c r="AO93" s="32"/>
      <c r="AP93" s="40">
        <v>8456</v>
      </c>
      <c r="AQ93" s="51">
        <v>8725</v>
      </c>
      <c r="AR93" s="32">
        <v>2342</v>
      </c>
      <c r="AS93" s="42">
        <f t="shared" si="5"/>
        <v>3.610589239965841</v>
      </c>
      <c r="AT93" s="42">
        <f t="shared" si="5"/>
        <v>3.7254483347566181</v>
      </c>
      <c r="AU93" s="40">
        <v>1042</v>
      </c>
      <c r="AV93" s="40">
        <v>12475</v>
      </c>
      <c r="AW93" s="50">
        <v>1027</v>
      </c>
      <c r="AX93" s="42">
        <f t="shared" si="2"/>
        <v>1.01460564751704</v>
      </c>
      <c r="AY93" s="42">
        <f t="shared" si="2"/>
        <v>12.147030185004869</v>
      </c>
      <c r="AZ93" s="10"/>
      <c r="BA93" s="10"/>
      <c r="BB93" s="44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</row>
    <row r="94" spans="1:90" ht="13.15" x14ac:dyDescent="0.4">
      <c r="A94" s="32">
        <f t="shared" si="1"/>
        <v>1908</v>
      </c>
      <c r="B94" s="10"/>
      <c r="D94" s="32"/>
      <c r="E94" s="32"/>
      <c r="F94" s="32"/>
      <c r="L94" s="32"/>
      <c r="M94" s="51">
        <v>849.17754000000002</v>
      </c>
      <c r="N94" s="60">
        <v>122.989</v>
      </c>
      <c r="O94" s="32"/>
      <c r="P94" s="42">
        <f t="shared" si="6"/>
        <v>6.9044999146265109</v>
      </c>
      <c r="Q94" s="32"/>
      <c r="R94" s="32"/>
      <c r="S94" s="32"/>
      <c r="T94" s="32"/>
      <c r="U94" s="32"/>
      <c r="V94" s="32"/>
      <c r="Y94" s="32"/>
      <c r="AA94" s="32"/>
      <c r="AB94" s="32"/>
      <c r="AC94" s="32"/>
      <c r="AD94" s="32"/>
      <c r="AE94" s="32"/>
      <c r="AF94" s="32"/>
      <c r="AH94" s="32"/>
      <c r="AI94" s="32"/>
      <c r="AJ94" s="32"/>
      <c r="AK94" s="32"/>
      <c r="AL94" s="32"/>
      <c r="AM94" s="32"/>
      <c r="AN94" s="32"/>
      <c r="AO94" s="32"/>
      <c r="AP94" s="40">
        <v>7657</v>
      </c>
      <c r="AQ94" s="51">
        <v>8851</v>
      </c>
      <c r="AR94" s="32">
        <v>2418</v>
      </c>
      <c r="AS94" s="42">
        <f t="shared" si="5"/>
        <v>3.1666666666666665</v>
      </c>
      <c r="AT94" s="42">
        <f t="shared" si="5"/>
        <v>3.6604631927212572</v>
      </c>
      <c r="AU94" s="40">
        <v>1039</v>
      </c>
      <c r="AV94" s="40">
        <v>12390</v>
      </c>
      <c r="AW94" s="50">
        <v>1021</v>
      </c>
      <c r="AX94" s="42">
        <f t="shared" si="2"/>
        <v>1.0176297747306562</v>
      </c>
      <c r="AY94" s="42">
        <f t="shared" si="2"/>
        <v>12.135161606268364</v>
      </c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  <c r="CF94" s="10"/>
      <c r="CG94" s="10"/>
      <c r="CH94" s="10"/>
      <c r="CI94" s="10"/>
      <c r="CJ94" s="10"/>
      <c r="CK94" s="10"/>
      <c r="CL94" s="10"/>
    </row>
    <row r="95" spans="1:90" ht="13.15" x14ac:dyDescent="0.4">
      <c r="A95" s="32">
        <f t="shared" si="1"/>
        <v>1909</v>
      </c>
      <c r="B95" s="10"/>
      <c r="D95" s="32"/>
      <c r="E95" s="32"/>
      <c r="F95" s="32"/>
      <c r="L95" s="32"/>
      <c r="M95" s="51">
        <v>839.81718000000001</v>
      </c>
      <c r="N95" s="60">
        <v>117.04900000000001</v>
      </c>
      <c r="O95" s="32"/>
      <c r="P95" s="42">
        <f t="shared" si="6"/>
        <v>7.1749197344701789</v>
      </c>
      <c r="Q95" s="32"/>
      <c r="R95" s="32"/>
      <c r="S95" s="32"/>
      <c r="T95" s="32"/>
      <c r="U95" s="32"/>
      <c r="V95" s="32"/>
      <c r="Y95" s="32"/>
      <c r="AA95" s="32"/>
      <c r="AB95" s="32"/>
      <c r="AC95" s="32"/>
      <c r="AD95" s="32"/>
      <c r="AE95" s="32"/>
      <c r="AF95" s="32"/>
      <c r="AH95" s="32"/>
      <c r="AI95" s="32"/>
      <c r="AJ95" s="32"/>
      <c r="AK95" s="32"/>
      <c r="AL95" s="32"/>
      <c r="AM95" s="32"/>
      <c r="AN95" s="32"/>
      <c r="AO95" s="32"/>
      <c r="AP95" s="40">
        <v>8457</v>
      </c>
      <c r="AQ95" s="51">
        <v>9039</v>
      </c>
      <c r="AR95" s="32">
        <v>2526</v>
      </c>
      <c r="AS95" s="42">
        <f t="shared" si="5"/>
        <v>3.347980997624703</v>
      </c>
      <c r="AT95" s="42">
        <f t="shared" si="5"/>
        <v>3.5783847980997625</v>
      </c>
      <c r="AU95" s="40">
        <v>1039</v>
      </c>
      <c r="AV95" s="40">
        <v>12471</v>
      </c>
      <c r="AW95" s="50">
        <v>1015</v>
      </c>
      <c r="AX95" s="42">
        <f t="shared" si="2"/>
        <v>1.0236453201970444</v>
      </c>
      <c r="AY95" s="42">
        <f t="shared" si="2"/>
        <v>12.286699507389162</v>
      </c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</row>
    <row r="96" spans="1:90" ht="13.15" x14ac:dyDescent="0.4">
      <c r="A96" s="32">
        <f t="shared" si="1"/>
        <v>1910</v>
      </c>
      <c r="B96" s="10"/>
      <c r="D96" s="32"/>
      <c r="E96" s="32"/>
      <c r="F96" s="32"/>
      <c r="L96" s="32"/>
      <c r="M96" s="51">
        <v>791.89695999999992</v>
      </c>
      <c r="N96" s="60">
        <v>129.57400000000001</v>
      </c>
      <c r="O96" s="32"/>
      <c r="P96" s="42">
        <f t="shared" si="6"/>
        <v>6.1115421303656587</v>
      </c>
      <c r="Q96" s="32"/>
      <c r="R96" s="32"/>
      <c r="S96" s="32"/>
      <c r="T96" s="32"/>
      <c r="U96" s="32"/>
      <c r="V96" s="32"/>
      <c r="Y96" s="32"/>
      <c r="AA96" s="32"/>
      <c r="AB96" s="32"/>
      <c r="AC96" s="32"/>
      <c r="AD96" s="32"/>
      <c r="AE96" s="32"/>
      <c r="AF96" s="32"/>
      <c r="AH96" s="32"/>
      <c r="AI96" s="32"/>
      <c r="AJ96" s="32"/>
      <c r="AK96" s="32"/>
      <c r="AL96" s="32"/>
      <c r="AM96" s="32"/>
      <c r="AN96" s="32"/>
      <c r="AO96" s="32"/>
      <c r="AP96" s="40">
        <v>8039</v>
      </c>
      <c r="AQ96" s="51">
        <v>9030</v>
      </c>
      <c r="AR96" s="32">
        <v>2781</v>
      </c>
      <c r="AS96" s="42">
        <f t="shared" si="5"/>
        <v>2.8906868033081627</v>
      </c>
      <c r="AT96" s="42">
        <f t="shared" si="5"/>
        <v>3.2470334412081985</v>
      </c>
      <c r="AU96" s="40">
        <v>1039</v>
      </c>
      <c r="AV96" s="40">
        <v>10480</v>
      </c>
      <c r="AW96" s="50">
        <v>1066</v>
      </c>
      <c r="AX96" s="42">
        <f t="shared" si="2"/>
        <v>0.97467166979362097</v>
      </c>
      <c r="AY96" s="42">
        <f t="shared" si="2"/>
        <v>9.8311444652908069</v>
      </c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</row>
    <row r="97" spans="1:90" ht="13.15" x14ac:dyDescent="0.4">
      <c r="A97" s="32">
        <f t="shared" si="1"/>
        <v>1911</v>
      </c>
      <c r="B97" s="10"/>
      <c r="D97" s="32"/>
      <c r="E97" s="32"/>
      <c r="F97" s="32"/>
      <c r="L97" s="32"/>
      <c r="M97" s="51">
        <v>759.42349999999999</v>
      </c>
      <c r="N97" s="60">
        <v>137.87100000000001</v>
      </c>
      <c r="O97" s="32"/>
      <c r="P97" s="42">
        <f t="shared" si="6"/>
        <v>5.5082178268091182</v>
      </c>
      <c r="Q97" s="32"/>
      <c r="R97" s="32"/>
      <c r="S97" s="32"/>
      <c r="T97" s="32"/>
      <c r="U97" s="32"/>
      <c r="V97" s="32"/>
      <c r="Y97" s="32"/>
      <c r="AA97" s="32"/>
      <c r="AB97" s="32"/>
      <c r="AC97" s="32"/>
      <c r="AD97" s="32"/>
      <c r="AE97" s="32"/>
      <c r="AF97" s="32"/>
      <c r="AH97" s="32"/>
      <c r="AI97" s="32"/>
      <c r="AJ97" s="32"/>
      <c r="AK97" s="32"/>
      <c r="AL97" s="32"/>
      <c r="AO97" s="32"/>
      <c r="AP97" s="40">
        <v>9016</v>
      </c>
      <c r="AQ97" s="51">
        <v>8958</v>
      </c>
      <c r="AR97" s="32">
        <v>2952</v>
      </c>
      <c r="AS97" s="42">
        <f t="shared" si="5"/>
        <v>3.0542005420054199</v>
      </c>
      <c r="AT97" s="42">
        <f t="shared" si="5"/>
        <v>3.0345528455284554</v>
      </c>
      <c r="AU97" s="40">
        <v>1039</v>
      </c>
      <c r="AV97" s="40">
        <v>10420</v>
      </c>
      <c r="AW97" s="50">
        <v>1079</v>
      </c>
      <c r="AX97" s="42">
        <f t="shared" si="2"/>
        <v>0.96292863762743286</v>
      </c>
      <c r="AY97" s="42">
        <f t="shared" si="2"/>
        <v>9.6570898980537532</v>
      </c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</row>
    <row r="98" spans="1:90" ht="13.15" x14ac:dyDescent="0.4">
      <c r="A98" s="32">
        <f t="shared" si="1"/>
        <v>1912</v>
      </c>
      <c r="B98" s="10"/>
      <c r="D98" s="32"/>
      <c r="E98" s="32"/>
      <c r="F98" s="32"/>
      <c r="L98" s="32"/>
      <c r="M98" s="51">
        <v>829.42349999999999</v>
      </c>
      <c r="N98" s="60">
        <v>131.12899999999999</v>
      </c>
      <c r="O98" s="32"/>
      <c r="P98" s="42">
        <f t="shared" si="6"/>
        <v>6.3252484194953063</v>
      </c>
      <c r="Q98" s="32"/>
      <c r="R98" s="32"/>
      <c r="S98" s="32"/>
      <c r="T98" s="32"/>
      <c r="U98" s="32"/>
      <c r="V98" s="32"/>
      <c r="Y98" s="32"/>
      <c r="AA98" s="32"/>
      <c r="AB98" s="32"/>
      <c r="AC98" s="32"/>
      <c r="AD98" s="32"/>
      <c r="AE98" s="32"/>
      <c r="AF98" s="32"/>
      <c r="AH98" s="32"/>
      <c r="AI98" s="32"/>
      <c r="AJ98" s="32"/>
      <c r="AK98" s="32"/>
      <c r="AL98" s="32"/>
      <c r="AO98" s="32"/>
      <c r="AP98" s="40">
        <v>8942</v>
      </c>
      <c r="AQ98" s="51">
        <v>8858</v>
      </c>
      <c r="AR98" s="32">
        <v>3106</v>
      </c>
      <c r="AS98" s="42">
        <f t="shared" si="5"/>
        <v>2.87894397939472</v>
      </c>
      <c r="AT98" s="42">
        <f t="shared" si="5"/>
        <v>2.8518995492594978</v>
      </c>
      <c r="AU98" s="40">
        <v>1039</v>
      </c>
      <c r="AV98" s="40">
        <v>10350</v>
      </c>
      <c r="AW98" s="50">
        <v>1111</v>
      </c>
      <c r="AX98" s="42">
        <f t="shared" si="2"/>
        <v>0.93519351935193518</v>
      </c>
      <c r="AY98" s="42">
        <f t="shared" si="2"/>
        <v>9.3159315931593163</v>
      </c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</row>
    <row r="99" spans="1:90" ht="13.15" x14ac:dyDescent="0.4">
      <c r="A99" s="32">
        <v>1913</v>
      </c>
      <c r="B99" s="10"/>
      <c r="D99" s="32"/>
      <c r="E99" s="32"/>
      <c r="F99" s="32"/>
      <c r="L99" s="32"/>
      <c r="M99" s="51">
        <v>959.42349999999999</v>
      </c>
      <c r="N99" s="60">
        <v>129.059</v>
      </c>
      <c r="O99" s="32"/>
      <c r="P99" s="42">
        <f t="shared" si="6"/>
        <v>7.433991430276075</v>
      </c>
      <c r="Q99" s="32"/>
      <c r="R99" s="32"/>
      <c r="S99" s="32"/>
      <c r="T99" s="32"/>
      <c r="U99" s="32"/>
      <c r="V99" s="32"/>
      <c r="Y99" s="32"/>
      <c r="AA99" s="32"/>
      <c r="AB99" s="32"/>
      <c r="AC99" s="32"/>
      <c r="AD99" s="32"/>
      <c r="AE99" s="32"/>
      <c r="AF99" s="32"/>
      <c r="AH99" s="32"/>
      <c r="AI99" s="32"/>
      <c r="AJ99" s="32"/>
      <c r="AK99" s="32"/>
      <c r="AL99" s="32"/>
      <c r="AO99" s="32"/>
      <c r="AP99" s="40">
        <v>8846</v>
      </c>
      <c r="AQ99" s="51">
        <v>9888</v>
      </c>
      <c r="AR99" s="32">
        <v>3417</v>
      </c>
      <c r="AS99" s="42">
        <f t="shared" si="5"/>
        <v>2.588820602868013</v>
      </c>
      <c r="AT99" s="42">
        <f t="shared" si="5"/>
        <v>2.8937664618086041</v>
      </c>
      <c r="AU99" s="40">
        <v>1039</v>
      </c>
      <c r="AV99" s="40">
        <v>10372</v>
      </c>
      <c r="AW99" s="50">
        <v>1286</v>
      </c>
      <c r="AX99" s="42">
        <f t="shared" si="2"/>
        <v>0.80793157076205291</v>
      </c>
      <c r="AY99" s="42">
        <f t="shared" si="2"/>
        <v>8.0653188180404349</v>
      </c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</row>
    <row r="100" spans="1:90" ht="13.15" x14ac:dyDescent="0.4">
      <c r="A100" s="32">
        <v>1914</v>
      </c>
      <c r="B100" s="46"/>
      <c r="C100" s="32"/>
      <c r="D100" s="32"/>
      <c r="E100" s="32"/>
      <c r="F100" s="32"/>
      <c r="L100" s="42"/>
      <c r="M100" s="42"/>
      <c r="N100" s="41">
        <v>218</v>
      </c>
      <c r="O100" s="42"/>
      <c r="P100" s="42"/>
      <c r="Q100" s="42"/>
      <c r="R100" s="42"/>
      <c r="S100" s="42"/>
      <c r="T100" s="42"/>
      <c r="U100" s="42"/>
      <c r="V100" s="42"/>
      <c r="Y100" s="42"/>
      <c r="Z100" s="10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O100" s="42"/>
      <c r="AT100" s="10"/>
      <c r="AU100" s="40">
        <v>1039</v>
      </c>
      <c r="AV100" s="40">
        <v>10506</v>
      </c>
      <c r="AW100" s="50">
        <v>1227</v>
      </c>
      <c r="AX100" s="42">
        <f t="shared" si="2"/>
        <v>0.84678076609616948</v>
      </c>
      <c r="AY100" s="42">
        <f t="shared" si="2"/>
        <v>8.5623471882640594</v>
      </c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</row>
    <row r="101" spans="1:90" ht="13.15" x14ac:dyDescent="0.4">
      <c r="A101" s="32">
        <v>1915</v>
      </c>
      <c r="B101" s="46"/>
      <c r="C101" s="32"/>
      <c r="D101" s="32"/>
      <c r="E101" s="32"/>
      <c r="F101" s="32"/>
      <c r="L101" s="42"/>
      <c r="M101" s="42"/>
      <c r="N101" s="41">
        <v>222</v>
      </c>
      <c r="O101" s="42"/>
      <c r="P101" s="42"/>
      <c r="Q101" s="42"/>
      <c r="R101" s="42"/>
      <c r="S101" s="42"/>
      <c r="T101" s="42"/>
      <c r="U101" s="42"/>
      <c r="V101" s="42"/>
      <c r="Y101" s="42"/>
      <c r="Z101" s="10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O101" s="42"/>
      <c r="AP101" s="42"/>
      <c r="AQ101" s="42"/>
      <c r="AR101" s="42"/>
      <c r="AS101" s="42"/>
      <c r="AT101" s="42"/>
      <c r="AU101" s="40">
        <v>1039</v>
      </c>
      <c r="AV101" s="40">
        <v>10579</v>
      </c>
      <c r="AW101" s="50">
        <v>1159</v>
      </c>
      <c r="AX101" s="42">
        <f t="shared" ref="AX101:AY121" si="7">AU101/$AW101</f>
        <v>0.89646246764452109</v>
      </c>
      <c r="AY101" s="42">
        <f t="shared" si="7"/>
        <v>9.1276962899050904</v>
      </c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</row>
    <row r="102" spans="1:90" ht="13.15" x14ac:dyDescent="0.4">
      <c r="A102" s="32">
        <v>1916</v>
      </c>
      <c r="B102" s="46"/>
      <c r="C102" s="32"/>
      <c r="D102" s="32"/>
      <c r="E102" s="32"/>
      <c r="F102" s="32"/>
      <c r="L102" s="42"/>
      <c r="M102" s="42"/>
      <c r="N102" s="10"/>
      <c r="O102" s="42"/>
      <c r="P102" s="42"/>
      <c r="Q102" s="42"/>
      <c r="R102" s="42"/>
      <c r="S102" s="42"/>
      <c r="T102" s="42"/>
      <c r="U102" s="42"/>
      <c r="V102" s="42"/>
      <c r="Y102" s="42"/>
      <c r="Z102" s="10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O102" s="42"/>
      <c r="AP102" s="42"/>
      <c r="AQ102" s="42"/>
      <c r="AR102" s="42"/>
      <c r="AS102" s="42"/>
      <c r="AT102" s="42"/>
      <c r="AU102" s="40">
        <v>1022</v>
      </c>
      <c r="AV102" s="40">
        <v>11030</v>
      </c>
      <c r="AW102" s="50">
        <v>1231</v>
      </c>
      <c r="AX102" s="42">
        <f t="shared" si="7"/>
        <v>0.83021933387489844</v>
      </c>
      <c r="AY102" s="42">
        <f t="shared" si="7"/>
        <v>8.960194963444355</v>
      </c>
      <c r="AZ102" s="10"/>
      <c r="BA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</row>
    <row r="103" spans="1:90" ht="13.15" x14ac:dyDescent="0.4">
      <c r="A103" s="32">
        <v>1917</v>
      </c>
      <c r="B103" s="46"/>
      <c r="C103" s="32"/>
      <c r="D103" s="32"/>
      <c r="E103" s="32"/>
      <c r="F103" s="32"/>
      <c r="L103" s="42"/>
      <c r="M103" s="42"/>
      <c r="N103" s="41">
        <v>234</v>
      </c>
      <c r="O103" s="42"/>
      <c r="P103" s="42"/>
      <c r="Q103" s="42"/>
      <c r="R103" s="42"/>
      <c r="S103" s="42"/>
      <c r="T103" s="42"/>
      <c r="U103" s="42"/>
      <c r="V103" s="42"/>
      <c r="Y103" s="42"/>
      <c r="Z103" s="10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O103" s="42"/>
      <c r="AP103" s="42"/>
      <c r="AQ103" s="42"/>
      <c r="AR103" s="42"/>
      <c r="AS103" s="42"/>
      <c r="AT103" s="42"/>
      <c r="AU103" s="40">
        <v>960</v>
      </c>
      <c r="AV103" s="40">
        <v>11337</v>
      </c>
      <c r="AW103" s="50">
        <v>1267</v>
      </c>
      <c r="AX103" s="42">
        <f t="shared" si="7"/>
        <v>0.75769534333070243</v>
      </c>
      <c r="AY103" s="42">
        <f t="shared" si="7"/>
        <v>8.9479084451460142</v>
      </c>
      <c r="AZ103" s="10"/>
      <c r="BA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</row>
    <row r="104" spans="1:90" ht="13.15" x14ac:dyDescent="0.4">
      <c r="A104" s="32">
        <v>1918</v>
      </c>
      <c r="B104" s="46"/>
      <c r="C104" s="32"/>
      <c r="D104" s="32"/>
      <c r="E104" s="32"/>
      <c r="F104" s="32"/>
      <c r="L104" s="42"/>
      <c r="M104" s="42"/>
      <c r="N104" s="10"/>
      <c r="O104" s="42"/>
      <c r="P104" s="42"/>
      <c r="Q104" s="42"/>
      <c r="R104" s="42"/>
      <c r="S104" s="42"/>
      <c r="T104" s="42"/>
      <c r="U104" s="42"/>
      <c r="V104" s="42"/>
      <c r="Y104" s="42"/>
      <c r="Z104" s="10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O104" s="42"/>
      <c r="AP104" s="42"/>
      <c r="AQ104" s="42"/>
      <c r="AR104" s="42"/>
      <c r="AS104" s="42"/>
      <c r="AT104" s="42"/>
      <c r="AU104" s="40">
        <v>924</v>
      </c>
      <c r="AV104" s="40">
        <v>11681</v>
      </c>
      <c r="AW104" s="50">
        <v>1303</v>
      </c>
      <c r="AX104" s="42">
        <f t="shared" si="7"/>
        <v>0.70913277052954715</v>
      </c>
      <c r="AY104" s="42">
        <f t="shared" si="7"/>
        <v>8.9646968534151963</v>
      </c>
      <c r="AZ104" s="10"/>
      <c r="BA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</row>
    <row r="105" spans="1:90" ht="13.15" x14ac:dyDescent="0.4">
      <c r="A105" s="32">
        <v>1919</v>
      </c>
      <c r="D105" s="32"/>
      <c r="E105" s="32"/>
      <c r="F105" s="32"/>
      <c r="L105" s="42"/>
      <c r="M105" s="42"/>
      <c r="N105" s="41">
        <v>516</v>
      </c>
      <c r="O105" s="42"/>
      <c r="P105" s="42"/>
      <c r="Q105" s="42"/>
      <c r="R105" s="42"/>
      <c r="S105" s="42"/>
      <c r="T105" s="42"/>
      <c r="U105" s="42"/>
      <c r="V105" s="42"/>
      <c r="Y105" s="42"/>
      <c r="Z105" s="10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O105" s="42"/>
      <c r="AP105" s="42"/>
      <c r="AQ105" s="42"/>
      <c r="AR105" s="42"/>
      <c r="AS105" s="42"/>
      <c r="AT105" s="42"/>
      <c r="AU105" s="40">
        <v>922</v>
      </c>
      <c r="AV105" s="40">
        <v>12090</v>
      </c>
      <c r="AW105" s="50">
        <v>1542</v>
      </c>
      <c r="AX105" s="42">
        <f t="shared" si="7"/>
        <v>0.59792477302204927</v>
      </c>
      <c r="AY105" s="42">
        <f t="shared" si="7"/>
        <v>7.8404669260700386</v>
      </c>
      <c r="AZ105" s="10"/>
      <c r="BA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</row>
    <row r="106" spans="1:90" ht="13.15" x14ac:dyDescent="0.4">
      <c r="A106" s="32">
        <v>1920</v>
      </c>
      <c r="D106" s="32"/>
      <c r="E106" s="32"/>
      <c r="F106" s="32"/>
      <c r="L106" s="52">
        <v>1360.3</v>
      </c>
      <c r="M106" s="52">
        <v>2945.1</v>
      </c>
      <c r="N106" s="41">
        <v>586</v>
      </c>
      <c r="O106" s="42">
        <f t="shared" ref="O106:P126" si="8">L106/$N106</f>
        <v>2.3213310580204776</v>
      </c>
      <c r="P106" s="42">
        <f t="shared" si="8"/>
        <v>5.0257679180887367</v>
      </c>
      <c r="Q106" s="42"/>
      <c r="R106" s="42"/>
      <c r="S106" s="42"/>
      <c r="T106" s="42"/>
      <c r="U106" s="42"/>
      <c r="V106" s="42"/>
      <c r="Y106" s="42"/>
      <c r="Z106" s="10"/>
      <c r="AC106" s="42"/>
      <c r="AD106" s="42"/>
      <c r="AE106" s="42"/>
      <c r="AF106" s="42"/>
      <c r="AG106" s="42"/>
      <c r="AH106" s="42"/>
      <c r="AI106" s="42"/>
      <c r="AJ106" s="42"/>
      <c r="AK106" s="52">
        <v>4214.5</v>
      </c>
      <c r="AL106" s="52">
        <v>11148.4</v>
      </c>
      <c r="AM106" s="52">
        <v>3554</v>
      </c>
      <c r="AN106" s="42">
        <f>AK106/$AM106</f>
        <v>1.185846933033202</v>
      </c>
      <c r="AO106" s="42">
        <f>AL106/$AM106</f>
        <v>3.1368598761958357</v>
      </c>
      <c r="AP106" s="42"/>
      <c r="AQ106" s="42"/>
      <c r="AR106" s="42"/>
      <c r="AS106" s="42"/>
      <c r="AT106" s="42"/>
      <c r="AU106" s="40">
        <v>330</v>
      </c>
      <c r="AV106" s="40">
        <v>13056</v>
      </c>
      <c r="AW106" s="50">
        <v>1793</v>
      </c>
      <c r="AX106" s="42">
        <f t="shared" si="7"/>
        <v>0.18404907975460122</v>
      </c>
      <c r="AY106" s="42">
        <f t="shared" si="7"/>
        <v>7.2816508644729501</v>
      </c>
      <c r="AZ106" s="10"/>
      <c r="BA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</row>
    <row r="107" spans="1:90" ht="13.15" x14ac:dyDescent="0.4">
      <c r="A107" s="32">
        <v>1921</v>
      </c>
      <c r="D107" s="32"/>
      <c r="E107" s="32"/>
      <c r="F107" s="32"/>
      <c r="L107" s="52">
        <v>1565.1</v>
      </c>
      <c r="M107" s="52">
        <v>4452.8999999999996</v>
      </c>
      <c r="N107" s="41">
        <v>725</v>
      </c>
      <c r="O107" s="42">
        <f t="shared" si="8"/>
        <v>2.158758620689655</v>
      </c>
      <c r="P107" s="42">
        <f t="shared" si="8"/>
        <v>6.1419310344827585</v>
      </c>
      <c r="Q107" s="42"/>
      <c r="R107" s="42"/>
      <c r="S107" s="42"/>
      <c r="T107" s="42"/>
      <c r="U107" s="42"/>
      <c r="V107" s="42"/>
      <c r="Y107" s="42"/>
      <c r="Z107" s="10"/>
      <c r="AC107" s="42"/>
      <c r="AD107" s="42"/>
      <c r="AE107" s="42"/>
      <c r="AF107" s="42"/>
      <c r="AG107" s="42"/>
      <c r="AH107" s="42"/>
      <c r="AI107" s="42"/>
      <c r="AJ107" s="42"/>
      <c r="AK107" s="52">
        <v>4427.3999999999996</v>
      </c>
      <c r="AL107" s="52">
        <v>20311.3</v>
      </c>
      <c r="AM107" s="52">
        <v>7708</v>
      </c>
      <c r="AN107" s="42">
        <f t="shared" ref="AN107:AO128" si="9">AK107/$AM107</f>
        <v>0.57439024390243898</v>
      </c>
      <c r="AO107" s="42">
        <f t="shared" si="9"/>
        <v>2.6350934094447327</v>
      </c>
      <c r="AP107" s="42"/>
      <c r="AQ107" s="42"/>
      <c r="AR107" s="42"/>
      <c r="AS107" s="42"/>
      <c r="AT107" s="42"/>
      <c r="AU107" s="40">
        <v>173</v>
      </c>
      <c r="AV107" s="40">
        <v>13824</v>
      </c>
      <c r="AW107" s="50">
        <v>2163</v>
      </c>
      <c r="AX107" s="42">
        <f t="shared" si="7"/>
        <v>7.9981507165973187E-2</v>
      </c>
      <c r="AY107" s="42">
        <f t="shared" si="7"/>
        <v>6.3911234396671288</v>
      </c>
      <c r="AZ107" s="10"/>
      <c r="BA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</row>
    <row r="108" spans="1:90" ht="13.15" x14ac:dyDescent="0.4">
      <c r="A108" s="32">
        <v>1922</v>
      </c>
      <c r="D108" s="32"/>
      <c r="E108" s="32"/>
      <c r="F108" s="32"/>
      <c r="L108" s="52">
        <v>1667.8</v>
      </c>
      <c r="M108" s="52">
        <v>7386.3</v>
      </c>
      <c r="N108" s="41">
        <v>978</v>
      </c>
      <c r="O108" s="42">
        <f t="shared" si="8"/>
        <v>1.7053169734151328</v>
      </c>
      <c r="P108" s="42">
        <f t="shared" si="8"/>
        <v>7.5524539877300612</v>
      </c>
      <c r="Q108" s="10"/>
      <c r="R108" s="10"/>
      <c r="S108" s="10"/>
      <c r="T108" s="10"/>
      <c r="U108" s="10"/>
      <c r="V108" s="10"/>
      <c r="Y108" s="10"/>
      <c r="Z108" s="10"/>
      <c r="AC108" s="10"/>
      <c r="AD108" s="10"/>
      <c r="AE108" s="10"/>
      <c r="AF108" s="10"/>
      <c r="AG108" s="10"/>
      <c r="AH108" s="10"/>
      <c r="AI108" s="10"/>
      <c r="AJ108" s="10"/>
      <c r="AK108" s="52">
        <v>4215.2</v>
      </c>
      <c r="AL108" s="52">
        <v>18649.099999999999</v>
      </c>
      <c r="AM108" s="52">
        <v>15114</v>
      </c>
      <c r="AN108" s="42">
        <f t="shared" si="9"/>
        <v>0.27889374090247454</v>
      </c>
      <c r="AO108" s="42">
        <f t="shared" si="9"/>
        <v>1.233895725817123</v>
      </c>
      <c r="AP108" s="10"/>
      <c r="AQ108" s="10"/>
      <c r="AR108" s="10"/>
      <c r="AS108" s="10"/>
      <c r="AT108" s="10"/>
      <c r="AU108" s="40">
        <v>126</v>
      </c>
      <c r="AV108" s="40">
        <v>15716</v>
      </c>
      <c r="AW108" s="50">
        <v>2360</v>
      </c>
      <c r="AX108" s="42">
        <f t="shared" si="7"/>
        <v>5.3389830508474574E-2</v>
      </c>
      <c r="AY108" s="42">
        <f t="shared" si="7"/>
        <v>6.659322033898305</v>
      </c>
      <c r="AZ108" s="10"/>
      <c r="BA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</row>
    <row r="109" spans="1:90" ht="13.15" x14ac:dyDescent="0.4">
      <c r="A109" s="32">
        <v>1923</v>
      </c>
      <c r="D109" s="32"/>
      <c r="E109" s="32"/>
      <c r="F109" s="32"/>
      <c r="L109" s="52">
        <v>1668.8</v>
      </c>
      <c r="M109" s="52">
        <v>8513.9</v>
      </c>
      <c r="N109" s="50">
        <v>1895</v>
      </c>
      <c r="O109" s="42">
        <f t="shared" si="8"/>
        <v>0.88063324538258569</v>
      </c>
      <c r="P109" s="42">
        <f t="shared" si="8"/>
        <v>4.4928232189973611</v>
      </c>
      <c r="Q109" s="10"/>
      <c r="R109" s="10"/>
      <c r="S109" s="10"/>
      <c r="T109" s="10"/>
      <c r="U109" s="10"/>
      <c r="V109" s="10"/>
      <c r="Y109" s="10"/>
      <c r="Z109" s="10"/>
      <c r="AC109" s="10"/>
      <c r="AD109" s="10"/>
      <c r="AE109" s="10"/>
      <c r="AF109" s="10"/>
      <c r="AG109" s="10"/>
      <c r="AH109" s="10"/>
      <c r="AI109" s="10"/>
      <c r="AJ109" s="10"/>
      <c r="AK109" s="52"/>
      <c r="AL109" s="52">
        <v>29117.9</v>
      </c>
      <c r="AM109" s="52">
        <v>18792</v>
      </c>
      <c r="AN109" s="10"/>
      <c r="AO109" s="42">
        <f t="shared" si="9"/>
        <v>1.5494838229033632</v>
      </c>
      <c r="AP109" s="10"/>
      <c r="AQ109" s="10"/>
      <c r="AR109" s="10"/>
      <c r="AS109" s="10"/>
      <c r="AT109" s="10"/>
      <c r="AU109" s="40">
        <v>118</v>
      </c>
      <c r="AV109" s="40">
        <v>16228</v>
      </c>
      <c r="AW109" s="50">
        <v>2569</v>
      </c>
      <c r="AX109" s="42">
        <f t="shared" si="7"/>
        <v>4.5932269365511876E-2</v>
      </c>
      <c r="AY109" s="42">
        <f t="shared" si="7"/>
        <v>6.3168548073180224</v>
      </c>
      <c r="AZ109" s="10"/>
      <c r="BA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</row>
    <row r="110" spans="1:90" ht="13.15" x14ac:dyDescent="0.4">
      <c r="A110" s="32">
        <v>1924</v>
      </c>
      <c r="D110" s="32"/>
      <c r="E110" s="32"/>
      <c r="F110" s="32"/>
      <c r="L110" s="52">
        <v>1672.5</v>
      </c>
      <c r="M110" s="52">
        <v>9287.7000000000007</v>
      </c>
      <c r="N110" s="41">
        <v>3712</v>
      </c>
      <c r="O110" s="42">
        <f t="shared" si="8"/>
        <v>0.45056573275862066</v>
      </c>
      <c r="P110" s="42">
        <f t="shared" si="8"/>
        <v>2.5020743534482759</v>
      </c>
      <c r="Q110" s="42"/>
      <c r="R110" s="42"/>
      <c r="S110" s="42"/>
      <c r="T110" s="42"/>
      <c r="U110" s="42"/>
      <c r="V110" s="42"/>
      <c r="Y110" s="42"/>
      <c r="Z110" s="10"/>
      <c r="AC110" s="41" t="s">
        <v>18</v>
      </c>
      <c r="AD110" s="42"/>
      <c r="AE110" s="42"/>
      <c r="AF110" s="42"/>
      <c r="AG110" s="42"/>
      <c r="AH110" s="42"/>
      <c r="AI110" s="42"/>
      <c r="AJ110" s="42"/>
      <c r="AK110" s="52"/>
      <c r="AL110" s="52">
        <v>26572.2</v>
      </c>
      <c r="AM110" s="52">
        <v>27744</v>
      </c>
      <c r="AN110" s="10"/>
      <c r="AO110" s="42">
        <f t="shared" si="9"/>
        <v>0.95776384083044985</v>
      </c>
      <c r="AP110" s="42"/>
      <c r="AQ110" s="42"/>
      <c r="AR110" s="42"/>
      <c r="AS110" s="42"/>
      <c r="AT110" s="42"/>
      <c r="AU110" s="40">
        <v>107</v>
      </c>
      <c r="AV110" s="40">
        <v>17274</v>
      </c>
      <c r="AW110" s="50">
        <v>2758</v>
      </c>
      <c r="AX110" s="42">
        <f t="shared" si="7"/>
        <v>3.87962291515591E-2</v>
      </c>
      <c r="AY110" s="42">
        <f t="shared" si="7"/>
        <v>6.2632342277012327</v>
      </c>
      <c r="AZ110" s="10"/>
      <c r="BA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</row>
    <row r="111" spans="1:90" ht="13.15" x14ac:dyDescent="0.4">
      <c r="A111" s="32">
        <v>1925</v>
      </c>
      <c r="D111" s="32"/>
      <c r="E111" s="32"/>
      <c r="F111" s="32"/>
      <c r="G111" s="52">
        <v>958.2</v>
      </c>
      <c r="H111" s="52">
        <v>2808.1</v>
      </c>
      <c r="I111" s="60">
        <v>4731</v>
      </c>
      <c r="J111" s="42">
        <f>G111/$I111</f>
        <v>0.20253646163601777</v>
      </c>
      <c r="K111" s="42">
        <f>H111/$I111</f>
        <v>0.59355316000845482</v>
      </c>
      <c r="L111" s="52">
        <v>1941.6</v>
      </c>
      <c r="M111" s="52">
        <v>9852.6</v>
      </c>
      <c r="N111" s="41">
        <v>5091</v>
      </c>
      <c r="O111" s="42">
        <f t="shared" si="8"/>
        <v>0.38137890394814378</v>
      </c>
      <c r="P111" s="42">
        <f t="shared" si="8"/>
        <v>1.9352975839717148</v>
      </c>
      <c r="Q111" s="42"/>
      <c r="R111" s="42"/>
      <c r="S111" s="42"/>
      <c r="T111" s="42"/>
      <c r="U111" s="42"/>
      <c r="V111" s="42"/>
      <c r="Y111" s="42"/>
      <c r="Z111" s="10"/>
      <c r="AA111" s="52">
        <v>1600.4</v>
      </c>
      <c r="AB111" s="52">
        <v>1767.5</v>
      </c>
      <c r="AC111" s="41">
        <v>1884</v>
      </c>
      <c r="AD111" s="42">
        <f>AA111/$AC111</f>
        <v>0.84946921443736734</v>
      </c>
      <c r="AE111" s="42">
        <f>AB111/$AC111</f>
        <v>0.93816348195329091</v>
      </c>
      <c r="AF111" s="42"/>
      <c r="AG111" s="42"/>
      <c r="AH111" s="42"/>
      <c r="AI111" s="42"/>
      <c r="AJ111" s="42"/>
      <c r="AK111" s="52"/>
      <c r="AL111" s="52">
        <v>26088</v>
      </c>
      <c r="AM111" s="52">
        <v>34039</v>
      </c>
      <c r="AN111" s="10"/>
      <c r="AO111" s="42">
        <f t="shared" si="9"/>
        <v>0.76641499456505768</v>
      </c>
      <c r="AP111" s="42"/>
      <c r="AQ111" s="42"/>
      <c r="AR111" s="42"/>
      <c r="AS111" s="42"/>
      <c r="AT111" s="42"/>
      <c r="AU111" s="40">
        <v>103</v>
      </c>
      <c r="AV111" s="40">
        <v>18099</v>
      </c>
      <c r="AW111" s="50">
        <v>2816</v>
      </c>
      <c r="AX111" s="42">
        <f t="shared" si="7"/>
        <v>3.6576704545454544E-2</v>
      </c>
      <c r="AY111" s="42">
        <f t="shared" si="7"/>
        <v>6.4272017045454541</v>
      </c>
      <c r="AZ111" s="10"/>
      <c r="BA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</row>
    <row r="112" spans="1:90" ht="13.15" x14ac:dyDescent="0.4">
      <c r="A112" s="32">
        <v>1926</v>
      </c>
      <c r="D112" s="32"/>
      <c r="E112" s="32"/>
      <c r="F112" s="32"/>
      <c r="G112" s="52">
        <v>930.2</v>
      </c>
      <c r="H112" s="52">
        <v>7825.4</v>
      </c>
      <c r="I112" s="60">
        <v>5313</v>
      </c>
      <c r="J112" s="42">
        <f t="shared" ref="J112:K128" si="10">G112/$I112</f>
        <v>0.17507999247129682</v>
      </c>
      <c r="K112" s="42">
        <f t="shared" si="10"/>
        <v>1.4728778467908903</v>
      </c>
      <c r="L112" s="52">
        <v>2188.5</v>
      </c>
      <c r="M112" s="52">
        <v>10892.9</v>
      </c>
      <c r="N112" s="41">
        <v>6045</v>
      </c>
      <c r="O112" s="42">
        <f t="shared" si="8"/>
        <v>0.36203473945409431</v>
      </c>
      <c r="P112" s="42">
        <f t="shared" si="8"/>
        <v>1.8019685690653433</v>
      </c>
      <c r="Q112" s="42"/>
      <c r="R112" s="42"/>
      <c r="S112" s="42"/>
      <c r="T112" s="42"/>
      <c r="U112" s="42"/>
      <c r="V112" s="52">
        <v>2480</v>
      </c>
      <c r="W112" s="52">
        <v>93789</v>
      </c>
      <c r="X112" s="52">
        <v>21043</v>
      </c>
      <c r="Y112" s="42">
        <f>V112/$X112</f>
        <v>0.11785391816756166</v>
      </c>
      <c r="Z112" s="42">
        <f>W112/$X112</f>
        <v>4.4570165850876773</v>
      </c>
      <c r="AA112" s="52">
        <v>1777.4</v>
      </c>
      <c r="AB112" s="52">
        <v>1953.9</v>
      </c>
      <c r="AC112" s="61">
        <v>1975</v>
      </c>
      <c r="AD112" s="42">
        <f t="shared" ref="AD112:AE123" si="11">AA112/$AC112</f>
        <v>0.89994936708860762</v>
      </c>
      <c r="AE112" s="42">
        <f t="shared" si="11"/>
        <v>0.98931645569620252</v>
      </c>
      <c r="AF112" s="42"/>
      <c r="AG112" s="42"/>
      <c r="AH112" s="42"/>
      <c r="AI112" s="42"/>
      <c r="AJ112" s="42"/>
      <c r="AK112" s="52"/>
      <c r="AL112" s="52">
        <v>25509.9</v>
      </c>
      <c r="AM112" s="52">
        <v>31224</v>
      </c>
      <c r="AN112" s="10"/>
      <c r="AO112" s="42">
        <f t="shared" si="9"/>
        <v>0.81699654112221376</v>
      </c>
      <c r="AP112" s="42"/>
      <c r="AQ112" s="42"/>
      <c r="AR112" s="42"/>
      <c r="AS112" s="42"/>
      <c r="AT112" s="42"/>
      <c r="AU112" s="40">
        <v>87</v>
      </c>
      <c r="AV112" s="40">
        <v>18569</v>
      </c>
      <c r="AW112" s="50">
        <f>1396*2</f>
        <v>2792</v>
      </c>
      <c r="AX112" s="42">
        <f t="shared" si="7"/>
        <v>3.1160458452722063E-2</v>
      </c>
      <c r="AY112" s="42">
        <f t="shared" si="7"/>
        <v>6.650787965616046</v>
      </c>
      <c r="AZ112" s="10"/>
      <c r="BA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</row>
    <row r="113" spans="1:90" ht="13.15" x14ac:dyDescent="0.4">
      <c r="A113" s="32">
        <v>1927</v>
      </c>
      <c r="D113" s="32"/>
      <c r="E113" s="32"/>
      <c r="F113" s="32"/>
      <c r="G113" s="52">
        <v>911</v>
      </c>
      <c r="H113" s="52">
        <v>8051.5</v>
      </c>
      <c r="I113" s="60">
        <v>6357</v>
      </c>
      <c r="J113" s="42">
        <f t="shared" si="10"/>
        <v>0.1433065911593519</v>
      </c>
      <c r="K113" s="42">
        <f t="shared" si="10"/>
        <v>1.2665565518326254</v>
      </c>
      <c r="L113" s="52">
        <v>2252</v>
      </c>
      <c r="M113" s="52">
        <v>10536.1</v>
      </c>
      <c r="N113" s="41"/>
      <c r="O113" s="10"/>
      <c r="P113" s="10"/>
      <c r="Q113" s="42"/>
      <c r="R113" s="42"/>
      <c r="T113" s="42" t="s">
        <v>18</v>
      </c>
      <c r="U113" s="42"/>
      <c r="V113" s="52">
        <v>1921</v>
      </c>
      <c r="W113" s="52">
        <v>85596</v>
      </c>
      <c r="X113" s="52">
        <v>21450</v>
      </c>
      <c r="Y113" s="42">
        <f t="shared" ref="Y113:Z126" si="12">V113/$X113</f>
        <v>8.9557109557109563E-2</v>
      </c>
      <c r="Z113" s="42">
        <f t="shared" si="12"/>
        <v>3.9904895104895104</v>
      </c>
      <c r="AA113" s="52">
        <v>2538.6999999999998</v>
      </c>
      <c r="AB113" s="52">
        <v>2804</v>
      </c>
      <c r="AC113" s="41">
        <v>2556</v>
      </c>
      <c r="AD113" s="42">
        <f t="shared" si="11"/>
        <v>0.99323161189358367</v>
      </c>
      <c r="AE113" s="42">
        <f t="shared" si="11"/>
        <v>1.0970266040688577</v>
      </c>
      <c r="AF113" s="42"/>
      <c r="AG113" s="42"/>
      <c r="AH113" s="42"/>
      <c r="AI113" s="42"/>
      <c r="AJ113" s="42"/>
      <c r="AK113" s="52"/>
      <c r="AL113" s="52">
        <v>26334.7</v>
      </c>
      <c r="AM113" s="52">
        <v>36008</v>
      </c>
      <c r="AN113" s="10"/>
      <c r="AO113" s="42">
        <f t="shared" si="9"/>
        <v>0.73135692068429237</v>
      </c>
      <c r="AP113" s="42"/>
      <c r="AQ113" s="42"/>
      <c r="AR113" s="42"/>
      <c r="AS113" s="42"/>
      <c r="AT113" s="42"/>
      <c r="AU113" s="40">
        <v>90</v>
      </c>
      <c r="AV113" s="40">
        <v>19179</v>
      </c>
      <c r="AW113" s="50">
        <v>3096</v>
      </c>
      <c r="AX113" s="42">
        <f t="shared" si="7"/>
        <v>2.9069767441860465E-2</v>
      </c>
      <c r="AY113" s="42">
        <f t="shared" si="7"/>
        <v>6.1947674418604652</v>
      </c>
      <c r="AZ113" s="10"/>
      <c r="BA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</row>
    <row r="114" spans="1:90" ht="13.15" x14ac:dyDescent="0.4">
      <c r="A114" s="32">
        <v>1928</v>
      </c>
      <c r="D114" s="32"/>
      <c r="E114" s="32"/>
      <c r="F114" s="32"/>
      <c r="G114" s="52">
        <v>883.9</v>
      </c>
      <c r="H114" s="52">
        <v>7830.8</v>
      </c>
      <c r="I114" s="60">
        <v>6568</v>
      </c>
      <c r="J114" s="42">
        <f t="shared" si="10"/>
        <v>0.13457673568818512</v>
      </c>
      <c r="K114" s="42">
        <f t="shared" si="10"/>
        <v>1.1922655298416565</v>
      </c>
      <c r="L114" s="52">
        <v>27815.4</v>
      </c>
      <c r="M114" s="52">
        <v>36973.300000000003</v>
      </c>
      <c r="N114" s="41">
        <v>9448</v>
      </c>
      <c r="O114" s="42">
        <f t="shared" si="8"/>
        <v>2.9440516511430994</v>
      </c>
      <c r="P114" s="42">
        <f t="shared" si="8"/>
        <v>3.9133467400508049</v>
      </c>
      <c r="Q114" s="42">
        <v>1280.0999999999999</v>
      </c>
      <c r="R114" s="42">
        <v>1455</v>
      </c>
      <c r="S114" s="42">
        <v>1422</v>
      </c>
      <c r="T114" s="42">
        <f>Q114/$S114</f>
        <v>0.90021097046413501</v>
      </c>
      <c r="U114" s="42">
        <f>R114/$S114</f>
        <v>1.0232067510548524</v>
      </c>
      <c r="V114" s="52">
        <v>1841</v>
      </c>
      <c r="W114" s="52">
        <v>88287</v>
      </c>
      <c r="X114" s="52">
        <v>20072</v>
      </c>
      <c r="Y114" s="42">
        <f t="shared" si="12"/>
        <v>9.1719808688720608E-2</v>
      </c>
      <c r="Z114" s="42">
        <f t="shared" si="12"/>
        <v>4.3985153447588683</v>
      </c>
      <c r="AA114" s="52">
        <v>3251.9</v>
      </c>
      <c r="AB114" s="52">
        <v>3557.9</v>
      </c>
      <c r="AC114" s="41">
        <v>2841</v>
      </c>
      <c r="AD114" s="42">
        <f t="shared" si="11"/>
        <v>1.1446321717705035</v>
      </c>
      <c r="AE114" s="42">
        <f t="shared" si="11"/>
        <v>1.2523407250967968</v>
      </c>
      <c r="AF114" s="42"/>
      <c r="AG114" s="42"/>
      <c r="AH114" s="42"/>
      <c r="AI114" s="42"/>
      <c r="AJ114" s="42"/>
      <c r="AK114" s="52"/>
      <c r="AL114" s="52">
        <v>25852.3</v>
      </c>
      <c r="AM114" s="52">
        <v>32768</v>
      </c>
      <c r="AN114" s="10"/>
      <c r="AO114" s="42">
        <f t="shared" si="9"/>
        <v>0.78894958496093748</v>
      </c>
      <c r="AP114" s="42"/>
      <c r="AQ114" s="42"/>
      <c r="AR114" s="42"/>
      <c r="AS114" s="42"/>
      <c r="AT114" s="42"/>
      <c r="AU114" s="40">
        <v>90</v>
      </c>
      <c r="AV114" s="40">
        <v>19677</v>
      </c>
      <c r="AW114" s="41">
        <v>3396</v>
      </c>
      <c r="AX114" s="42">
        <f t="shared" si="7"/>
        <v>2.6501766784452298E-2</v>
      </c>
      <c r="AY114" s="42">
        <f t="shared" si="7"/>
        <v>5.7941696113074208</v>
      </c>
      <c r="AZ114" s="10"/>
      <c r="BA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</row>
    <row r="115" spans="1:90" ht="13.15" x14ac:dyDescent="0.4">
      <c r="A115" s="32">
        <v>1929</v>
      </c>
      <c r="B115" s="62">
        <v>1719.6</v>
      </c>
      <c r="C115" s="52">
        <v>1865.8</v>
      </c>
      <c r="D115" s="63">
        <v>1164</v>
      </c>
      <c r="E115" s="42">
        <f>B115/$D115</f>
        <v>1.4773195876288658</v>
      </c>
      <c r="F115" s="42">
        <f>C115/$D115</f>
        <v>1.6029209621993126</v>
      </c>
      <c r="G115" s="52">
        <v>900.7</v>
      </c>
      <c r="H115" s="52">
        <v>8971.7000000000007</v>
      </c>
      <c r="I115" s="60">
        <v>6741</v>
      </c>
      <c r="J115" s="42">
        <f t="shared" si="10"/>
        <v>0.13361519062453642</v>
      </c>
      <c r="K115" s="42">
        <f t="shared" si="10"/>
        <v>1.3309152944666964</v>
      </c>
      <c r="L115" s="52">
        <v>28923.3</v>
      </c>
      <c r="M115" s="52">
        <v>38037.800000000003</v>
      </c>
      <c r="N115" s="41">
        <v>9602</v>
      </c>
      <c r="O115" s="42">
        <f t="shared" si="8"/>
        <v>3.0122162049573005</v>
      </c>
      <c r="P115" s="42">
        <f t="shared" si="8"/>
        <v>3.9614455321807958</v>
      </c>
      <c r="Q115" s="42">
        <v>1284.4000000000001</v>
      </c>
      <c r="R115" s="42">
        <v>1448.3</v>
      </c>
      <c r="S115" s="42">
        <v>1467</v>
      </c>
      <c r="T115" s="42">
        <f t="shared" ref="T115:U126" si="13">Q115/$S115</f>
        <v>0.87552828902522162</v>
      </c>
      <c r="U115" s="42">
        <f t="shared" si="13"/>
        <v>0.987252897068848</v>
      </c>
      <c r="V115" s="52">
        <v>1808</v>
      </c>
      <c r="W115" s="52">
        <v>88932</v>
      </c>
      <c r="X115" s="52">
        <v>20201</v>
      </c>
      <c r="Y115" s="42">
        <f t="shared" si="12"/>
        <v>8.9500519776248705E-2</v>
      </c>
      <c r="Z115" s="42">
        <f t="shared" si="12"/>
        <v>4.4023563189941095</v>
      </c>
      <c r="AA115" s="52">
        <v>3860.5</v>
      </c>
      <c r="AB115" s="52">
        <v>4168</v>
      </c>
      <c r="AC115" s="41">
        <v>2993</v>
      </c>
      <c r="AD115" s="42">
        <f t="shared" si="11"/>
        <v>1.28984296692282</v>
      </c>
      <c r="AE115" s="42">
        <f t="shared" si="11"/>
        <v>1.3925826929502172</v>
      </c>
      <c r="AF115" s="42"/>
      <c r="AG115" s="42"/>
      <c r="AH115" s="42"/>
      <c r="AI115" s="42"/>
      <c r="AJ115" s="42"/>
      <c r="AK115" s="52">
        <v>79368.399999999994</v>
      </c>
      <c r="AL115" s="52">
        <v>96021.2</v>
      </c>
      <c r="AM115" s="52">
        <v>36018</v>
      </c>
      <c r="AN115" s="42">
        <f t="shared" si="9"/>
        <v>2.2035759897828862</v>
      </c>
      <c r="AO115" s="42">
        <f t="shared" si="9"/>
        <v>2.6659225942584261</v>
      </c>
      <c r="AP115" s="42"/>
      <c r="AQ115" s="42"/>
      <c r="AR115" s="42"/>
      <c r="AS115" s="42"/>
      <c r="AT115" s="42"/>
      <c r="AU115" s="40">
        <v>88</v>
      </c>
      <c r="AV115" s="40">
        <v>20085</v>
      </c>
      <c r="AW115" s="41">
        <v>3568</v>
      </c>
      <c r="AX115" s="42">
        <f t="shared" si="7"/>
        <v>2.4663677130044841E-2</v>
      </c>
      <c r="AY115" s="42">
        <f t="shared" si="7"/>
        <v>5.6292040358744391</v>
      </c>
      <c r="AZ115" s="10"/>
      <c r="BA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</row>
    <row r="116" spans="1:90" ht="13.15" x14ac:dyDescent="0.4">
      <c r="A116" s="32">
        <v>1930</v>
      </c>
      <c r="B116" s="62">
        <v>2092.4</v>
      </c>
      <c r="C116" s="52">
        <v>2229.1999999999998</v>
      </c>
      <c r="D116" s="63">
        <v>1170</v>
      </c>
      <c r="E116" s="42">
        <f t="shared" ref="E116:F123" si="14">B116/$D116</f>
        <v>1.7883760683760686</v>
      </c>
      <c r="F116" s="42">
        <f t="shared" si="14"/>
        <v>1.9052991452991452</v>
      </c>
      <c r="G116" s="52">
        <v>1063.7</v>
      </c>
      <c r="H116" s="52">
        <v>10375.1</v>
      </c>
      <c r="I116" s="60">
        <v>6634</v>
      </c>
      <c r="J116" s="42">
        <f t="shared" si="10"/>
        <v>0.16034066927946941</v>
      </c>
      <c r="K116" s="42">
        <f t="shared" si="10"/>
        <v>1.5639282484172445</v>
      </c>
      <c r="L116" s="52">
        <v>29408.2</v>
      </c>
      <c r="M116" s="52">
        <v>38602.300000000003</v>
      </c>
      <c r="N116" s="41">
        <v>10322</v>
      </c>
      <c r="O116" s="42">
        <f t="shared" si="8"/>
        <v>2.8490796357295101</v>
      </c>
      <c r="P116" s="42">
        <f t="shared" si="8"/>
        <v>3.73980817670994</v>
      </c>
      <c r="Q116" s="42">
        <v>1261.2</v>
      </c>
      <c r="R116" s="42">
        <v>1412.3</v>
      </c>
      <c r="S116" s="42">
        <v>1372</v>
      </c>
      <c r="T116" s="42">
        <f t="shared" si="13"/>
        <v>0.91924198250728861</v>
      </c>
      <c r="U116" s="42">
        <f t="shared" si="13"/>
        <v>1.0293731778425657</v>
      </c>
      <c r="V116" s="52">
        <v>1774</v>
      </c>
      <c r="W116" s="52">
        <v>89876</v>
      </c>
      <c r="X116" s="52">
        <v>19838</v>
      </c>
      <c r="Y116" s="42">
        <f t="shared" si="12"/>
        <v>8.9424337130759146E-2</v>
      </c>
      <c r="Z116" s="42">
        <f t="shared" si="12"/>
        <v>4.5304970259098702</v>
      </c>
      <c r="AA116" s="52">
        <v>3798.9</v>
      </c>
      <c r="AB116" s="52">
        <v>4162.3</v>
      </c>
      <c r="AC116" s="41">
        <v>2814</v>
      </c>
      <c r="AD116" s="42">
        <f t="shared" si="11"/>
        <v>1.35</v>
      </c>
      <c r="AE116" s="42">
        <f t="shared" si="11"/>
        <v>1.4791400142146411</v>
      </c>
      <c r="AF116" s="42"/>
      <c r="AG116" s="42"/>
      <c r="AH116" s="42"/>
      <c r="AI116" s="42"/>
      <c r="AJ116" s="42"/>
      <c r="AK116" s="52">
        <v>91648.2</v>
      </c>
      <c r="AL116" s="52">
        <v>108297.5</v>
      </c>
      <c r="AM116" s="52">
        <v>31155</v>
      </c>
      <c r="AN116" s="42">
        <f t="shared" si="9"/>
        <v>2.9416851227732304</v>
      </c>
      <c r="AO116" s="42">
        <f t="shared" si="9"/>
        <v>3.4760873054084418</v>
      </c>
      <c r="AP116" s="42"/>
      <c r="AQ116" s="42"/>
      <c r="AR116" s="42"/>
      <c r="AS116" s="42"/>
      <c r="AT116" s="42"/>
      <c r="AU116" s="40">
        <v>87</v>
      </c>
      <c r="AV116" s="40">
        <v>20757</v>
      </c>
      <c r="AW116" s="41">
        <v>3585</v>
      </c>
      <c r="AX116" s="42">
        <f t="shared" si="7"/>
        <v>2.4267782426778243E-2</v>
      </c>
      <c r="AY116" s="42">
        <f t="shared" si="7"/>
        <v>5.789958158995816</v>
      </c>
      <c r="AZ116" s="10"/>
      <c r="BA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</row>
    <row r="117" spans="1:90" ht="13.15" x14ac:dyDescent="0.4">
      <c r="A117" s="32">
        <v>1931</v>
      </c>
      <c r="B117" s="62">
        <v>2030.9</v>
      </c>
      <c r="C117" s="52">
        <v>2262</v>
      </c>
      <c r="D117" s="63">
        <v>1142</v>
      </c>
      <c r="E117" s="42">
        <f t="shared" si="14"/>
        <v>1.7783712784588441</v>
      </c>
      <c r="F117" s="42">
        <f t="shared" si="14"/>
        <v>1.9807355516637477</v>
      </c>
      <c r="G117" s="52">
        <v>3305.5</v>
      </c>
      <c r="H117" s="52">
        <v>12089.6</v>
      </c>
      <c r="I117" s="60">
        <v>5704</v>
      </c>
      <c r="J117" s="42">
        <f t="shared" si="10"/>
        <v>0.57950561009817669</v>
      </c>
      <c r="K117" s="42">
        <f t="shared" si="10"/>
        <v>2.1194950911640955</v>
      </c>
      <c r="L117" s="52">
        <v>31277.4</v>
      </c>
      <c r="M117" s="52">
        <v>41309.9</v>
      </c>
      <c r="N117" s="41">
        <v>10096</v>
      </c>
      <c r="O117" s="42">
        <f t="shared" si="8"/>
        <v>3.0979992076069731</v>
      </c>
      <c r="P117" s="42">
        <f t="shared" si="8"/>
        <v>4.0917095879556262</v>
      </c>
      <c r="Q117" s="42">
        <v>1428.6</v>
      </c>
      <c r="R117" s="42">
        <v>1560.6</v>
      </c>
      <c r="S117" s="42">
        <v>1242</v>
      </c>
      <c r="T117" s="42">
        <f t="shared" si="13"/>
        <v>1.1502415458937196</v>
      </c>
      <c r="U117" s="42">
        <f t="shared" si="13"/>
        <v>1.2565217391304346</v>
      </c>
      <c r="V117" s="52">
        <v>1736</v>
      </c>
      <c r="W117" s="52">
        <v>93178</v>
      </c>
      <c r="X117" s="52">
        <v>20387</v>
      </c>
      <c r="Y117" s="42">
        <f t="shared" si="12"/>
        <v>8.5152302938146865E-2</v>
      </c>
      <c r="Z117" s="42">
        <f t="shared" si="12"/>
        <v>4.570461568646687</v>
      </c>
      <c r="AA117" s="52">
        <v>3694.4</v>
      </c>
      <c r="AB117" s="52">
        <v>4079.3</v>
      </c>
      <c r="AC117" s="41">
        <v>2468</v>
      </c>
      <c r="AD117" s="42">
        <f t="shared" si="11"/>
        <v>1.4969205834683954</v>
      </c>
      <c r="AE117" s="42">
        <f t="shared" si="11"/>
        <v>1.6528768233387359</v>
      </c>
      <c r="AF117" s="42"/>
      <c r="AG117" s="42"/>
      <c r="AH117" s="42"/>
      <c r="AI117" s="42"/>
      <c r="AJ117" s="42"/>
      <c r="AK117" s="52">
        <v>94621.5</v>
      </c>
      <c r="AL117" s="52">
        <v>111765.7</v>
      </c>
      <c r="AM117" s="52">
        <v>27643</v>
      </c>
      <c r="AN117" s="42">
        <f t="shared" si="9"/>
        <v>3.4229823101689396</v>
      </c>
      <c r="AO117" s="42">
        <f t="shared" si="9"/>
        <v>4.0431827225699095</v>
      </c>
      <c r="AP117" s="42"/>
      <c r="AQ117" s="42"/>
      <c r="AR117" s="42"/>
      <c r="AS117" s="42"/>
      <c r="AT117" s="42"/>
      <c r="AU117" s="40">
        <v>88</v>
      </c>
      <c r="AV117" s="40">
        <v>21616</v>
      </c>
      <c r="AW117" s="41">
        <v>3373</v>
      </c>
      <c r="AX117" s="42">
        <f t="shared" si="7"/>
        <v>2.6089534538986065E-2</v>
      </c>
      <c r="AY117" s="42">
        <f t="shared" si="7"/>
        <v>6.4085383931218498</v>
      </c>
      <c r="AZ117" s="10"/>
      <c r="BA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</row>
    <row r="118" spans="1:90" ht="13.15" x14ac:dyDescent="0.4">
      <c r="A118" s="32">
        <v>1932</v>
      </c>
      <c r="B118" s="64">
        <v>2006.9</v>
      </c>
      <c r="C118" s="64">
        <v>2816.2</v>
      </c>
      <c r="D118" s="65">
        <v>1049</v>
      </c>
      <c r="E118" s="37">
        <f t="shared" si="14"/>
        <v>1.913155386081983</v>
      </c>
      <c r="F118" s="37">
        <f t="shared" si="14"/>
        <v>2.68465204957102</v>
      </c>
      <c r="G118" s="64">
        <v>3215.2</v>
      </c>
      <c r="H118" s="64">
        <v>12137.3</v>
      </c>
      <c r="I118" s="36">
        <v>4994</v>
      </c>
      <c r="J118" s="37">
        <f t="shared" si="10"/>
        <v>0.64381257509010814</v>
      </c>
      <c r="K118" s="37">
        <f t="shared" si="10"/>
        <v>2.4303764517420903</v>
      </c>
      <c r="L118" s="64">
        <v>32666.7</v>
      </c>
      <c r="M118" s="64">
        <v>43038.5</v>
      </c>
      <c r="N118" s="49">
        <v>9506</v>
      </c>
      <c r="O118" s="37">
        <f t="shared" si="8"/>
        <v>3.4364296233957501</v>
      </c>
      <c r="P118" s="37">
        <f t="shared" si="8"/>
        <v>4.5275089417210186</v>
      </c>
      <c r="Q118" s="37">
        <v>1488.7</v>
      </c>
      <c r="R118" s="37">
        <v>1701.5</v>
      </c>
      <c r="S118" s="37">
        <v>1151</v>
      </c>
      <c r="T118" s="37">
        <f t="shared" si="13"/>
        <v>1.2933970460469157</v>
      </c>
      <c r="U118" s="37">
        <f t="shared" si="13"/>
        <v>1.4782797567332755</v>
      </c>
      <c r="V118" s="62">
        <v>1696</v>
      </c>
      <c r="W118" s="62">
        <v>97268</v>
      </c>
      <c r="X118" s="62">
        <v>19324</v>
      </c>
      <c r="Y118" s="42">
        <f t="shared" si="12"/>
        <v>8.7766507969364527E-2</v>
      </c>
      <c r="Z118" s="42">
        <f t="shared" si="12"/>
        <v>5.0335334299316914</v>
      </c>
      <c r="AA118" s="62">
        <v>3987.9</v>
      </c>
      <c r="AB118" s="62">
        <v>4427.5</v>
      </c>
      <c r="AC118" s="41">
        <v>2245</v>
      </c>
      <c r="AD118" s="42">
        <f t="shared" si="11"/>
        <v>1.776347438752784</v>
      </c>
      <c r="AE118" s="42">
        <f t="shared" si="11"/>
        <v>1.9721603563474388</v>
      </c>
      <c r="AF118" s="42"/>
      <c r="AG118" s="42"/>
      <c r="AH118" s="42"/>
      <c r="AI118" s="42"/>
      <c r="AJ118" s="42"/>
      <c r="AK118" s="52"/>
      <c r="AL118" s="52"/>
      <c r="AM118" s="52">
        <v>17848</v>
      </c>
      <c r="AN118" s="10"/>
      <c r="AO118" s="10"/>
      <c r="AP118" s="42"/>
      <c r="AQ118" s="42"/>
      <c r="AR118" s="42"/>
      <c r="AS118" s="42"/>
      <c r="AT118" s="42"/>
      <c r="AU118" s="40">
        <v>87</v>
      </c>
      <c r="AV118" s="40">
        <v>21823</v>
      </c>
      <c r="AW118" s="41">
        <v>3633</v>
      </c>
      <c r="AX118" s="42">
        <f t="shared" si="7"/>
        <v>2.3947151114781174E-2</v>
      </c>
      <c r="AY118" s="42">
        <f t="shared" si="7"/>
        <v>6.0068813652628679</v>
      </c>
      <c r="AZ118" s="10"/>
      <c r="BA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</row>
    <row r="119" spans="1:90" ht="13.15" x14ac:dyDescent="0.4">
      <c r="A119" s="32">
        <v>1933</v>
      </c>
      <c r="B119" s="62">
        <v>2404.4</v>
      </c>
      <c r="C119" s="52">
        <v>3287.8</v>
      </c>
      <c r="D119" s="63">
        <v>970</v>
      </c>
      <c r="E119" s="42">
        <f t="shared" si="14"/>
        <v>2.4787628865979383</v>
      </c>
      <c r="F119" s="42">
        <f t="shared" si="14"/>
        <v>3.3894845360824744</v>
      </c>
      <c r="G119" s="52">
        <v>3037.2</v>
      </c>
      <c r="H119" s="52">
        <v>12803.3</v>
      </c>
      <c r="I119" s="60">
        <v>6850</v>
      </c>
      <c r="J119" s="42">
        <f t="shared" si="10"/>
        <v>0.44338686131386856</v>
      </c>
      <c r="K119" s="42">
        <f t="shared" si="10"/>
        <v>1.8690948905109488</v>
      </c>
      <c r="L119" s="52">
        <v>32621.200000000001</v>
      </c>
      <c r="M119" s="52">
        <v>43161</v>
      </c>
      <c r="N119" s="41">
        <v>8360</v>
      </c>
      <c r="O119" s="42">
        <f t="shared" si="8"/>
        <v>3.9020574162679429</v>
      </c>
      <c r="P119" s="42">
        <f t="shared" si="8"/>
        <v>5.1627990430622006</v>
      </c>
      <c r="Q119" s="42">
        <v>1333.8</v>
      </c>
      <c r="R119" s="42">
        <v>1619.2</v>
      </c>
      <c r="S119" s="42">
        <v>1041</v>
      </c>
      <c r="T119" s="42">
        <f t="shared" si="13"/>
        <v>1.2812680115273776</v>
      </c>
      <c r="U119" s="42">
        <f t="shared" si="13"/>
        <v>1.5554274735830933</v>
      </c>
      <c r="V119" s="52">
        <v>1653</v>
      </c>
      <c r="W119" s="52">
        <v>98868</v>
      </c>
      <c r="X119" s="52">
        <v>18217</v>
      </c>
      <c r="Y119" s="42">
        <f t="shared" si="12"/>
        <v>9.0739419223801937E-2</v>
      </c>
      <c r="Z119" s="42">
        <f t="shared" si="12"/>
        <v>5.4272382939013006</v>
      </c>
      <c r="AA119" s="52">
        <v>4592.7</v>
      </c>
      <c r="AB119" s="52">
        <v>5041.3999999999996</v>
      </c>
      <c r="AC119" s="41">
        <v>2231</v>
      </c>
      <c r="AD119" s="42">
        <f t="shared" si="11"/>
        <v>2.0585835948005378</v>
      </c>
      <c r="AE119" s="42">
        <f t="shared" si="11"/>
        <v>2.2597041685342893</v>
      </c>
      <c r="AF119" s="42"/>
      <c r="AG119" s="42"/>
      <c r="AH119" s="42"/>
      <c r="AI119" s="42"/>
      <c r="AJ119" s="42"/>
      <c r="AK119" s="64">
        <v>78995.100000000006</v>
      </c>
      <c r="AL119" s="64">
        <v>98301.3</v>
      </c>
      <c r="AM119" s="64">
        <v>18364</v>
      </c>
      <c r="AN119" s="37">
        <f t="shared" si="9"/>
        <v>4.3016281855804834</v>
      </c>
      <c r="AO119" s="37">
        <f t="shared" si="9"/>
        <v>5.3529350903942499</v>
      </c>
      <c r="AP119" s="42"/>
      <c r="AQ119" s="42"/>
      <c r="AR119" s="42"/>
      <c r="AS119" s="42"/>
      <c r="AT119" s="42"/>
      <c r="AU119" s="40">
        <v>87</v>
      </c>
      <c r="AV119" s="40">
        <v>22313</v>
      </c>
      <c r="AW119" s="41">
        <v>3701</v>
      </c>
      <c r="AX119" s="42">
        <f t="shared" si="7"/>
        <v>2.3507160226965685E-2</v>
      </c>
      <c r="AY119" s="42">
        <f t="shared" si="7"/>
        <v>6.0289111051067277</v>
      </c>
      <c r="AZ119" s="66">
        <v>240.1</v>
      </c>
      <c r="BA119" s="66">
        <v>468</v>
      </c>
      <c r="BB119" s="49">
        <v>174</v>
      </c>
      <c r="BC119" s="37">
        <f>AZ119/$BB119</f>
        <v>1.3798850574712644</v>
      </c>
      <c r="BD119" s="37">
        <f>BA119/$BB119</f>
        <v>2.6896551724137931</v>
      </c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</row>
    <row r="120" spans="1:90" ht="13.15" x14ac:dyDescent="0.4">
      <c r="A120" s="32">
        <v>1934</v>
      </c>
      <c r="B120" s="62">
        <v>2406.6</v>
      </c>
      <c r="C120" s="52">
        <v>3519.3</v>
      </c>
      <c r="D120" s="63">
        <v>1020</v>
      </c>
      <c r="E120" s="42">
        <f t="shared" si="14"/>
        <v>2.3594117647058823</v>
      </c>
      <c r="F120" s="42">
        <f t="shared" si="14"/>
        <v>3.4502941176470592</v>
      </c>
      <c r="G120" s="52">
        <v>2059.9</v>
      </c>
      <c r="H120" s="52">
        <v>14369.5</v>
      </c>
      <c r="I120" s="60">
        <v>8220</v>
      </c>
      <c r="J120" s="42">
        <f t="shared" si="10"/>
        <v>0.25059610705596108</v>
      </c>
      <c r="K120" s="42">
        <f t="shared" si="10"/>
        <v>1.7481143552311436</v>
      </c>
      <c r="L120" s="52">
        <v>32026.1</v>
      </c>
      <c r="M120" s="52">
        <v>42686.5</v>
      </c>
      <c r="N120" s="41">
        <v>8476</v>
      </c>
      <c r="O120" s="42">
        <f t="shared" si="8"/>
        <v>3.7784450212364322</v>
      </c>
      <c r="P120" s="42">
        <f t="shared" si="8"/>
        <v>5.036160924964606</v>
      </c>
      <c r="Q120" s="42">
        <v>1223.3</v>
      </c>
      <c r="R120" s="42">
        <v>1535.9</v>
      </c>
      <c r="S120" s="42">
        <v>1102</v>
      </c>
      <c r="T120" s="42">
        <f t="shared" si="13"/>
        <v>1.1100725952813066</v>
      </c>
      <c r="U120" s="42">
        <f t="shared" si="13"/>
        <v>1.3937386569872958</v>
      </c>
      <c r="V120" s="52">
        <v>1608</v>
      </c>
      <c r="W120" s="52">
        <v>104230</v>
      </c>
      <c r="X120" s="52">
        <v>18057</v>
      </c>
      <c r="Y120" s="42">
        <f t="shared" si="12"/>
        <v>8.9051337431467023E-2</v>
      </c>
      <c r="Z120" s="42">
        <f t="shared" si="12"/>
        <v>5.7722766794041096</v>
      </c>
      <c r="AA120" s="52">
        <v>4523.8</v>
      </c>
      <c r="AB120" s="52">
        <v>5055.3</v>
      </c>
      <c r="AC120" s="41">
        <v>2302</v>
      </c>
      <c r="AD120" s="42">
        <f t="shared" si="11"/>
        <v>1.9651607298001739</v>
      </c>
      <c r="AE120" s="42">
        <f t="shared" si="11"/>
        <v>2.1960469157254563</v>
      </c>
      <c r="AF120" s="42"/>
      <c r="AG120" s="42"/>
      <c r="AH120" s="42"/>
      <c r="AI120" s="42"/>
      <c r="AJ120" s="42"/>
      <c r="AK120" s="52"/>
      <c r="AL120" s="52">
        <v>20374.099999999999</v>
      </c>
      <c r="AM120" s="52">
        <v>18809</v>
      </c>
      <c r="AN120" s="42">
        <f t="shared" si="9"/>
        <v>0</v>
      </c>
      <c r="AO120" s="42">
        <f t="shared" si="9"/>
        <v>1.0832101653463766</v>
      </c>
      <c r="AP120" s="42"/>
      <c r="AQ120" s="42"/>
      <c r="AR120" s="42"/>
      <c r="AS120" s="42"/>
      <c r="AT120" s="42"/>
      <c r="AU120" s="40">
        <v>87</v>
      </c>
      <c r="AV120" s="40">
        <v>22945</v>
      </c>
      <c r="AW120" s="41">
        <v>3643</v>
      </c>
      <c r="AX120" s="42">
        <f t="shared" si="7"/>
        <v>2.3881416415042548E-2</v>
      </c>
      <c r="AY120" s="42">
        <f t="shared" si="7"/>
        <v>6.2983804556684051</v>
      </c>
      <c r="AZ120" s="67">
        <v>242.8</v>
      </c>
      <c r="BA120" s="67">
        <v>457.6</v>
      </c>
      <c r="BB120" s="41">
        <v>207</v>
      </c>
      <c r="BC120" s="42">
        <f t="shared" ref="BC120:BD167" si="15">AZ120/$BB120</f>
        <v>1.1729468599033817</v>
      </c>
      <c r="BD120" s="42">
        <f t="shared" si="15"/>
        <v>2.2106280193236718</v>
      </c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</row>
    <row r="121" spans="1:90" ht="13.15" x14ac:dyDescent="0.4">
      <c r="A121" s="32">
        <v>1935</v>
      </c>
      <c r="B121" s="62">
        <v>2452.1999999999998</v>
      </c>
      <c r="C121" s="52">
        <v>3691.6</v>
      </c>
      <c r="D121" s="63">
        <v>1075</v>
      </c>
      <c r="E121" s="42">
        <f t="shared" si="14"/>
        <v>2.2811162790697672</v>
      </c>
      <c r="F121" s="42">
        <f t="shared" si="14"/>
        <v>3.4340465116279071</v>
      </c>
      <c r="G121" s="52">
        <v>1805.7</v>
      </c>
      <c r="H121" s="52">
        <v>14252.2</v>
      </c>
      <c r="I121" s="60">
        <v>9650</v>
      </c>
      <c r="J121" s="42">
        <f t="shared" si="10"/>
        <v>0.18711917098445596</v>
      </c>
      <c r="K121" s="42">
        <f t="shared" si="10"/>
        <v>1.4769119170984457</v>
      </c>
      <c r="L121" s="52">
        <v>33667.300000000003</v>
      </c>
      <c r="M121" s="52">
        <v>44985.2</v>
      </c>
      <c r="N121" s="41">
        <v>9237</v>
      </c>
      <c r="O121" s="42">
        <f t="shared" si="8"/>
        <v>3.6448305726967631</v>
      </c>
      <c r="P121" s="42">
        <f t="shared" si="8"/>
        <v>4.8701093428602356</v>
      </c>
      <c r="Q121" s="42">
        <v>1232.2</v>
      </c>
      <c r="R121" s="42">
        <v>1594.5</v>
      </c>
      <c r="S121" s="42">
        <v>1102</v>
      </c>
      <c r="T121" s="42">
        <f t="shared" si="13"/>
        <v>1.1181488203266787</v>
      </c>
      <c r="U121" s="42">
        <f t="shared" si="13"/>
        <v>1.4469147005444647</v>
      </c>
      <c r="V121" s="52">
        <v>1559</v>
      </c>
      <c r="W121" s="52">
        <v>107268</v>
      </c>
      <c r="X121" s="52">
        <v>18817</v>
      </c>
      <c r="Y121" s="42">
        <f t="shared" si="12"/>
        <v>8.2850613806664183E-2</v>
      </c>
      <c r="Z121" s="42">
        <f t="shared" si="12"/>
        <v>5.7005898921188285</v>
      </c>
      <c r="AA121" s="52">
        <v>3544.4</v>
      </c>
      <c r="AB121" s="52">
        <v>4303.7</v>
      </c>
      <c r="AC121" s="41">
        <v>2337</v>
      </c>
      <c r="AD121" s="42">
        <f t="shared" si="11"/>
        <v>1.5166452717158752</v>
      </c>
      <c r="AE121" s="42">
        <f t="shared" si="11"/>
        <v>1.8415489944373127</v>
      </c>
      <c r="AF121" s="42"/>
      <c r="AG121" s="42"/>
      <c r="AH121" s="42"/>
      <c r="AI121" s="42"/>
      <c r="AJ121" s="42"/>
      <c r="AK121" s="52">
        <v>81753.8</v>
      </c>
      <c r="AL121" s="52">
        <v>106413.8</v>
      </c>
      <c r="AM121" s="52">
        <v>23096</v>
      </c>
      <c r="AN121" s="42">
        <f t="shared" si="9"/>
        <v>3.5397384828541738</v>
      </c>
      <c r="AO121" s="42">
        <f t="shared" si="9"/>
        <v>4.6074558365084863</v>
      </c>
      <c r="AP121" s="42"/>
      <c r="AQ121" s="42"/>
      <c r="AR121" s="42"/>
      <c r="AS121" s="42"/>
      <c r="AT121" s="42"/>
      <c r="AU121" s="40">
        <v>84</v>
      </c>
      <c r="AV121" s="40">
        <v>24760</v>
      </c>
      <c r="AW121" s="41">
        <v>3854</v>
      </c>
      <c r="AX121" s="42">
        <f t="shared" si="7"/>
        <v>2.1795537104307212E-2</v>
      </c>
      <c r="AY121" s="42">
        <f t="shared" si="7"/>
        <v>6.4244940321743647</v>
      </c>
      <c r="AZ121" s="67">
        <v>238.1</v>
      </c>
      <c r="BA121" s="67">
        <v>479.7</v>
      </c>
      <c r="BB121" s="41">
        <v>231</v>
      </c>
      <c r="BC121" s="42">
        <f t="shared" si="15"/>
        <v>1.0307359307359307</v>
      </c>
      <c r="BD121" s="42">
        <f t="shared" si="15"/>
        <v>2.0766233766233766</v>
      </c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</row>
    <row r="122" spans="1:90" ht="13.15" x14ac:dyDescent="0.4">
      <c r="A122" s="32">
        <v>1936</v>
      </c>
      <c r="B122" s="62">
        <v>2060</v>
      </c>
      <c r="C122" s="52">
        <v>3394.8</v>
      </c>
      <c r="D122" s="63">
        <v>1086</v>
      </c>
      <c r="E122" s="42">
        <f t="shared" si="14"/>
        <v>1.8968692449355433</v>
      </c>
      <c r="F122" s="42">
        <f t="shared" si="14"/>
        <v>3.1259668508287293</v>
      </c>
      <c r="G122" s="52">
        <v>1710.7</v>
      </c>
      <c r="H122" s="52">
        <v>15737.3</v>
      </c>
      <c r="I122" s="60">
        <v>11492</v>
      </c>
      <c r="J122" s="42">
        <f t="shared" si="10"/>
        <v>0.14886007657500872</v>
      </c>
      <c r="K122" s="42">
        <f t="shared" si="10"/>
        <v>1.3694135050469891</v>
      </c>
      <c r="L122" s="52">
        <v>35016.5</v>
      </c>
      <c r="M122" s="52">
        <v>47363.3</v>
      </c>
      <c r="N122" s="41">
        <v>10647</v>
      </c>
      <c r="O122" s="42">
        <f t="shared" si="8"/>
        <v>3.2888607119376352</v>
      </c>
      <c r="P122" s="42">
        <f t="shared" si="8"/>
        <v>4.4485113177420876</v>
      </c>
      <c r="Q122" s="42">
        <v>1188.5</v>
      </c>
      <c r="R122" s="42">
        <v>1658</v>
      </c>
      <c r="S122" s="42">
        <v>1180</v>
      </c>
      <c r="T122" s="42">
        <f t="shared" si="13"/>
        <v>1.0072033898305084</v>
      </c>
      <c r="U122" s="42">
        <f t="shared" si="13"/>
        <v>1.4050847457627118</v>
      </c>
      <c r="V122" s="52">
        <v>1559</v>
      </c>
      <c r="W122" s="52">
        <v>109407</v>
      </c>
      <c r="X122" s="52">
        <v>20371</v>
      </c>
      <c r="Y122" s="42">
        <f t="shared" si="12"/>
        <v>7.6530361788817433E-2</v>
      </c>
      <c r="Z122" s="42">
        <f t="shared" si="12"/>
        <v>5.3707230867409557</v>
      </c>
      <c r="AA122" s="64">
        <v>3345.4</v>
      </c>
      <c r="AB122" s="64">
        <v>4691.6000000000004</v>
      </c>
      <c r="AC122" s="49">
        <v>2213</v>
      </c>
      <c r="AD122" s="37">
        <f t="shared" si="11"/>
        <v>1.5117035698147312</v>
      </c>
      <c r="AE122" s="37">
        <f t="shared" si="11"/>
        <v>2.1200180750112971</v>
      </c>
      <c r="AF122" s="39"/>
      <c r="AG122" s="39"/>
      <c r="AH122" s="39"/>
      <c r="AI122" s="39"/>
      <c r="AJ122" s="39"/>
      <c r="AK122" s="62">
        <v>79389.2</v>
      </c>
      <c r="AL122" s="62">
        <v>113681.2</v>
      </c>
      <c r="AM122" s="62">
        <v>27184</v>
      </c>
      <c r="AN122" s="42">
        <f t="shared" si="9"/>
        <v>2.9204384932313125</v>
      </c>
      <c r="AO122" s="42">
        <f t="shared" si="9"/>
        <v>4.181915832842849</v>
      </c>
      <c r="AP122" s="39"/>
      <c r="AQ122" s="39"/>
      <c r="AR122" s="39"/>
      <c r="AS122" s="39"/>
      <c r="AT122" s="39"/>
      <c r="AU122" s="40" t="s">
        <v>18</v>
      </c>
      <c r="AV122" s="40" t="s">
        <v>18</v>
      </c>
      <c r="AW122" s="41"/>
      <c r="AX122" s="10"/>
      <c r="AY122" s="10"/>
      <c r="AZ122" s="67">
        <v>248.1</v>
      </c>
      <c r="BA122" s="67">
        <v>505.8</v>
      </c>
      <c r="BB122" s="41">
        <v>271</v>
      </c>
      <c r="BC122" s="42">
        <f t="shared" si="15"/>
        <v>0.91549815498154985</v>
      </c>
      <c r="BD122" s="42">
        <f t="shared" si="15"/>
        <v>1.8664206642066421</v>
      </c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</row>
    <row r="123" spans="1:90" ht="13.15" x14ac:dyDescent="0.4">
      <c r="A123" s="32">
        <v>1937</v>
      </c>
      <c r="B123" s="62">
        <v>1987.1</v>
      </c>
      <c r="C123" s="52">
        <v>3495.1</v>
      </c>
      <c r="D123" s="63">
        <v>1134</v>
      </c>
      <c r="E123" s="42">
        <f t="shared" si="14"/>
        <v>1.7522927689594356</v>
      </c>
      <c r="F123" s="42">
        <f t="shared" si="14"/>
        <v>3.0820987654320988</v>
      </c>
      <c r="G123" s="52">
        <v>1474.3</v>
      </c>
      <c r="H123" s="52">
        <v>16995</v>
      </c>
      <c r="I123" s="60">
        <v>13964</v>
      </c>
      <c r="J123" s="42">
        <f t="shared" si="10"/>
        <v>0.10557863076482384</v>
      </c>
      <c r="K123" s="42">
        <f t="shared" si="10"/>
        <v>1.217058149527356</v>
      </c>
      <c r="L123" s="52">
        <v>37141.599999999999</v>
      </c>
      <c r="M123" s="52">
        <v>49629.599999999999</v>
      </c>
      <c r="N123" s="41">
        <v>13244</v>
      </c>
      <c r="O123" s="42">
        <f t="shared" si="8"/>
        <v>2.8044095439444274</v>
      </c>
      <c r="P123" s="42">
        <f t="shared" si="8"/>
        <v>3.7473270915131378</v>
      </c>
      <c r="Q123" s="42">
        <v>1073.2</v>
      </c>
      <c r="R123" s="42">
        <v>1560</v>
      </c>
      <c r="S123" s="42">
        <v>1294</v>
      </c>
      <c r="T123" s="42">
        <f t="shared" si="13"/>
        <v>0.8293663060278208</v>
      </c>
      <c r="U123" s="42">
        <f t="shared" si="13"/>
        <v>1.2055641421947449</v>
      </c>
      <c r="V123" s="52">
        <v>1559</v>
      </c>
      <c r="W123" s="52">
        <v>125613</v>
      </c>
      <c r="X123" s="52">
        <v>24702</v>
      </c>
      <c r="Y123" s="42">
        <f t="shared" si="12"/>
        <v>6.3112298599303701E-2</v>
      </c>
      <c r="Z123" s="42">
        <f t="shared" si="12"/>
        <v>5.0851348068982265</v>
      </c>
      <c r="AA123" s="52">
        <v>3309.5</v>
      </c>
      <c r="AB123" s="52">
        <v>4806.1000000000004</v>
      </c>
      <c r="AC123" s="61">
        <v>2335</v>
      </c>
      <c r="AD123" s="42">
        <f t="shared" si="11"/>
        <v>1.4173447537473234</v>
      </c>
      <c r="AE123" s="42">
        <f t="shared" si="11"/>
        <v>2.058286937901499</v>
      </c>
      <c r="AF123" s="42"/>
      <c r="AG123" s="42"/>
      <c r="AH123" s="42"/>
      <c r="AI123" s="42"/>
      <c r="AJ123" s="42"/>
      <c r="AK123" s="52">
        <v>78478.399999999994</v>
      </c>
      <c r="AL123" s="52">
        <v>113073.60000000001</v>
      </c>
      <c r="AM123" s="52">
        <v>30345</v>
      </c>
      <c r="AN123" s="42">
        <f t="shared" si="9"/>
        <v>2.5862053056516721</v>
      </c>
      <c r="AO123" s="42">
        <f t="shared" si="9"/>
        <v>3.7262679189322792</v>
      </c>
      <c r="AP123" s="42"/>
      <c r="AQ123" s="42"/>
      <c r="AR123" s="42"/>
      <c r="AS123" s="42"/>
      <c r="AT123" s="42"/>
      <c r="AU123" s="40" t="s">
        <v>18</v>
      </c>
      <c r="AV123" s="40" t="s">
        <v>18</v>
      </c>
      <c r="AW123" s="41"/>
      <c r="AX123" s="10"/>
      <c r="AY123" s="10"/>
      <c r="AZ123" s="67">
        <v>205.2</v>
      </c>
      <c r="BA123" s="67">
        <v>508.6</v>
      </c>
      <c r="BB123" s="41">
        <v>314</v>
      </c>
      <c r="BC123" s="42">
        <f t="shared" si="15"/>
        <v>0.65350318471337576</v>
      </c>
      <c r="BD123" s="42">
        <f t="shared" si="15"/>
        <v>1.6197452229299363</v>
      </c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</row>
    <row r="124" spans="1:90" ht="13.15" x14ac:dyDescent="0.4">
      <c r="A124" s="32">
        <v>1938</v>
      </c>
      <c r="B124" s="46"/>
      <c r="C124" s="32"/>
      <c r="D124" s="32"/>
      <c r="E124" s="32"/>
      <c r="F124" s="32"/>
      <c r="G124" s="52">
        <v>1364.8</v>
      </c>
      <c r="H124" s="52">
        <v>19700.2</v>
      </c>
      <c r="I124" s="60">
        <v>17712</v>
      </c>
      <c r="J124" s="42">
        <f t="shared" si="10"/>
        <v>7.7055103884372173E-2</v>
      </c>
      <c r="K124" s="42">
        <f t="shared" si="10"/>
        <v>1.1122515808491418</v>
      </c>
      <c r="L124" s="52">
        <v>37833</v>
      </c>
      <c r="M124" s="52">
        <v>51408</v>
      </c>
      <c r="N124" s="41">
        <v>14131</v>
      </c>
      <c r="O124" s="42">
        <f t="shared" si="8"/>
        <v>2.6773052154836883</v>
      </c>
      <c r="P124" s="42">
        <f t="shared" si="8"/>
        <v>3.6379590970207345</v>
      </c>
      <c r="Q124" s="42">
        <v>1056.5999999999999</v>
      </c>
      <c r="R124" s="42">
        <v>1550.1</v>
      </c>
      <c r="S124" s="42">
        <v>1352</v>
      </c>
      <c r="T124" s="42">
        <f t="shared" si="13"/>
        <v>0.78150887573964489</v>
      </c>
      <c r="U124" s="42">
        <f t="shared" si="13"/>
        <v>1.1465236686390532</v>
      </c>
      <c r="V124" s="52">
        <v>1559</v>
      </c>
      <c r="W124" s="52">
        <v>133565</v>
      </c>
      <c r="X124" s="52">
        <v>27468</v>
      </c>
      <c r="Y124" s="42">
        <f t="shared" si="12"/>
        <v>5.6756953545944372E-2</v>
      </c>
      <c r="Z124" s="42">
        <f t="shared" si="12"/>
        <v>4.8625673510994609</v>
      </c>
      <c r="AC124" s="42"/>
      <c r="AD124" s="42"/>
      <c r="AE124" s="42"/>
      <c r="AF124" s="42"/>
      <c r="AG124" s="42"/>
      <c r="AH124" s="42"/>
      <c r="AI124" s="42"/>
      <c r="AJ124" s="42"/>
      <c r="AK124" s="52">
        <v>78398.100000000006</v>
      </c>
      <c r="AL124" s="52">
        <v>115874.1</v>
      </c>
      <c r="AM124" s="52">
        <v>31649</v>
      </c>
      <c r="AN124" s="42">
        <f t="shared" si="9"/>
        <v>2.4771114411197828</v>
      </c>
      <c r="AO124" s="42">
        <f t="shared" si="9"/>
        <v>3.6612246832443365</v>
      </c>
      <c r="AP124" s="42"/>
      <c r="AQ124" s="42"/>
      <c r="AR124" s="42"/>
      <c r="AS124" s="42"/>
      <c r="AT124" s="42"/>
      <c r="AU124" s="40"/>
      <c r="AV124" s="40" t="s">
        <v>18</v>
      </c>
      <c r="AW124" s="41"/>
      <c r="AX124" s="10"/>
      <c r="AY124" s="10"/>
      <c r="AZ124" s="67">
        <v>187.4</v>
      </c>
      <c r="BA124" s="67">
        <v>533.6</v>
      </c>
      <c r="BB124" s="41">
        <v>323</v>
      </c>
      <c r="BC124" s="42">
        <f t="shared" si="15"/>
        <v>0.58018575851393195</v>
      </c>
      <c r="BD124" s="42">
        <f t="shared" si="15"/>
        <v>1.6520123839009289</v>
      </c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</row>
    <row r="125" spans="1:90" ht="13.15" x14ac:dyDescent="0.4">
      <c r="A125" s="32">
        <v>1939</v>
      </c>
      <c r="B125" s="46"/>
      <c r="C125" s="32"/>
      <c r="D125" s="32"/>
      <c r="E125" s="32"/>
      <c r="F125" s="32"/>
      <c r="G125" s="64">
        <v>1288.7</v>
      </c>
      <c r="H125" s="64">
        <v>30846.6</v>
      </c>
      <c r="I125" s="36">
        <v>23575</v>
      </c>
      <c r="J125" s="37">
        <f t="shared" si="10"/>
        <v>5.466383881230117E-2</v>
      </c>
      <c r="K125" s="37">
        <f t="shared" si="10"/>
        <v>1.3084453870625663</v>
      </c>
      <c r="L125" s="62">
        <v>37709.800000000003</v>
      </c>
      <c r="M125" s="62">
        <v>52137.599999999999</v>
      </c>
      <c r="N125" s="62">
        <v>12655</v>
      </c>
      <c r="O125" s="42">
        <f t="shared" si="8"/>
        <v>2.9798340576847098</v>
      </c>
      <c r="P125" s="42">
        <f t="shared" si="8"/>
        <v>4.1199209798498613</v>
      </c>
      <c r="Q125" s="39">
        <v>1012.8</v>
      </c>
      <c r="R125" s="39">
        <v>1937.2</v>
      </c>
      <c r="S125" s="39">
        <v>1606</v>
      </c>
      <c r="T125" s="42">
        <f t="shared" si="13"/>
        <v>0.63063511830635111</v>
      </c>
      <c r="U125" s="42">
        <f t="shared" si="13"/>
        <v>1.2062266500622665</v>
      </c>
      <c r="V125" s="52">
        <v>1559</v>
      </c>
      <c r="W125" s="62">
        <v>145795</v>
      </c>
      <c r="X125" s="62">
        <v>27576</v>
      </c>
      <c r="Y125" s="42">
        <f t="shared" si="12"/>
        <v>5.6534667827096027E-2</v>
      </c>
      <c r="Z125" s="42">
        <f t="shared" si="12"/>
        <v>5.2870249492312151</v>
      </c>
      <c r="AC125" s="39"/>
      <c r="AD125" s="39"/>
      <c r="AE125" s="39"/>
      <c r="AF125" s="39"/>
      <c r="AG125" s="39"/>
      <c r="AH125" s="39"/>
      <c r="AI125" s="39"/>
      <c r="AJ125" s="39"/>
      <c r="AK125" s="62">
        <v>68899.3</v>
      </c>
      <c r="AL125" s="62">
        <v>107716.3</v>
      </c>
      <c r="AM125" s="62">
        <v>35109</v>
      </c>
      <c r="AN125" s="42">
        <f t="shared" si="9"/>
        <v>1.9624398302429578</v>
      </c>
      <c r="AO125" s="42">
        <f t="shared" si="9"/>
        <v>3.0680537753852288</v>
      </c>
      <c r="AP125" s="39"/>
      <c r="AQ125" s="39"/>
      <c r="AR125" s="39"/>
      <c r="AS125" s="39"/>
      <c r="AT125" s="39"/>
      <c r="AU125" s="40"/>
      <c r="AV125" s="40" t="s">
        <v>18</v>
      </c>
      <c r="AW125" s="41"/>
      <c r="AX125" s="10"/>
      <c r="AY125" s="10"/>
      <c r="AZ125" s="67">
        <v>223.8</v>
      </c>
      <c r="BA125" s="67">
        <v>619.4</v>
      </c>
      <c r="BB125" s="41">
        <v>390</v>
      </c>
      <c r="BC125" s="42">
        <f t="shared" si="15"/>
        <v>0.57384615384615389</v>
      </c>
      <c r="BD125" s="42">
        <f t="shared" si="15"/>
        <v>1.5882051282051282</v>
      </c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</row>
    <row r="126" spans="1:90" ht="13.15" x14ac:dyDescent="0.4">
      <c r="A126" s="32">
        <v>1940</v>
      </c>
      <c r="B126" s="46"/>
      <c r="C126" s="32"/>
      <c r="D126" s="32"/>
      <c r="E126" s="32"/>
      <c r="F126" s="32"/>
      <c r="G126" s="52">
        <v>1263.0999999999999</v>
      </c>
      <c r="H126" s="52">
        <v>52059.6</v>
      </c>
      <c r="I126" s="60">
        <v>27221</v>
      </c>
      <c r="J126" s="42">
        <f t="shared" si="10"/>
        <v>4.6401675177252855E-2</v>
      </c>
      <c r="K126" s="42">
        <f t="shared" si="10"/>
        <v>1.9124793358069136</v>
      </c>
      <c r="L126" s="52">
        <v>37446.699999999997</v>
      </c>
      <c r="M126" s="52">
        <v>52746.2</v>
      </c>
      <c r="N126" s="52">
        <v>12620</v>
      </c>
      <c r="O126" s="42">
        <f t="shared" si="8"/>
        <v>2.9672503961965133</v>
      </c>
      <c r="P126" s="42">
        <f t="shared" si="8"/>
        <v>4.1795721077654511</v>
      </c>
      <c r="Q126" s="37">
        <v>977.4</v>
      </c>
      <c r="R126" s="37">
        <v>3045.5</v>
      </c>
      <c r="S126" s="37">
        <v>3229</v>
      </c>
      <c r="T126" s="37">
        <f t="shared" si="13"/>
        <v>0.30269433261071538</v>
      </c>
      <c r="U126" s="37">
        <f t="shared" si="13"/>
        <v>0.94317126045215238</v>
      </c>
      <c r="V126" s="64">
        <v>1559</v>
      </c>
      <c r="W126" s="64">
        <v>169732</v>
      </c>
      <c r="X126" s="64">
        <v>32350</v>
      </c>
      <c r="Y126" s="37">
        <f t="shared" si="12"/>
        <v>4.819165378670788E-2</v>
      </c>
      <c r="Z126" s="37">
        <f t="shared" si="12"/>
        <v>5.2467387944358581</v>
      </c>
      <c r="AC126" s="42"/>
      <c r="AD126" s="42"/>
      <c r="AE126" s="42"/>
      <c r="AF126" s="42"/>
      <c r="AG126" s="42"/>
      <c r="AH126" s="42"/>
      <c r="AI126" s="42"/>
      <c r="AJ126" s="42"/>
      <c r="AK126" s="52">
        <v>63330.7</v>
      </c>
      <c r="AL126" s="52">
        <v>101343.7</v>
      </c>
      <c r="AM126" s="52">
        <v>40813</v>
      </c>
      <c r="AN126" s="42">
        <f t="shared" si="9"/>
        <v>1.5517286158821944</v>
      </c>
      <c r="AO126" s="42">
        <f t="shared" si="9"/>
        <v>2.483123024526499</v>
      </c>
      <c r="AP126" s="42"/>
      <c r="AQ126" s="42"/>
      <c r="AR126" s="42"/>
      <c r="AS126" s="42"/>
      <c r="AT126" s="42"/>
      <c r="AZ126" s="66">
        <v>333.7</v>
      </c>
      <c r="BA126" s="66">
        <v>842</v>
      </c>
      <c r="BB126" s="49">
        <v>550</v>
      </c>
      <c r="BC126" s="37">
        <f t="shared" si="15"/>
        <v>0.60672727272727267</v>
      </c>
      <c r="BD126" s="37">
        <f t="shared" si="15"/>
        <v>1.530909090909091</v>
      </c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</row>
    <row r="127" spans="1:90" ht="13.15" x14ac:dyDescent="0.4">
      <c r="A127" s="32">
        <v>1941</v>
      </c>
      <c r="B127" s="46"/>
      <c r="C127" s="32"/>
      <c r="D127" s="32"/>
      <c r="E127" s="32"/>
      <c r="F127" s="32"/>
      <c r="G127" s="52">
        <v>1242.5999999999999</v>
      </c>
      <c r="H127" s="52">
        <v>89648.9</v>
      </c>
      <c r="I127" s="60">
        <v>32258</v>
      </c>
      <c r="J127" s="42">
        <f t="shared" si="10"/>
        <v>3.8520677041354083E-2</v>
      </c>
      <c r="K127" s="42">
        <f t="shared" si="10"/>
        <v>2.7791214582429165</v>
      </c>
      <c r="N127" s="42"/>
      <c r="O127" s="42"/>
      <c r="P127" s="10"/>
      <c r="S127" s="42"/>
      <c r="T127" s="42"/>
      <c r="U127" s="42"/>
      <c r="V127" s="42"/>
      <c r="W127" s="42"/>
      <c r="Y127" s="42"/>
      <c r="Z127" s="42"/>
      <c r="AC127" s="42"/>
      <c r="AD127" s="42"/>
      <c r="AE127" s="42"/>
      <c r="AF127" s="42"/>
      <c r="AG127" s="42"/>
      <c r="AH127" s="42"/>
      <c r="AI127" s="42"/>
      <c r="AJ127" s="42"/>
      <c r="AK127" s="52">
        <v>63172.1</v>
      </c>
      <c r="AL127" s="52">
        <v>98174.1</v>
      </c>
      <c r="AM127" s="52">
        <v>66763</v>
      </c>
      <c r="AN127" s="42">
        <f t="shared" si="9"/>
        <v>0.94621422045144765</v>
      </c>
      <c r="AO127" s="42">
        <f t="shared" si="9"/>
        <v>1.4704866467953808</v>
      </c>
      <c r="AP127" s="42"/>
      <c r="AQ127" s="42"/>
      <c r="AR127" s="42"/>
      <c r="AS127" s="42"/>
      <c r="AT127" s="42"/>
      <c r="AZ127" s="67">
        <v>346.1</v>
      </c>
      <c r="BA127" s="67">
        <v>1066.0999999999999</v>
      </c>
      <c r="BB127" s="41">
        <v>648</v>
      </c>
      <c r="BC127" s="42">
        <f t="shared" si="15"/>
        <v>0.53410493827160499</v>
      </c>
      <c r="BD127" s="42">
        <f t="shared" si="15"/>
        <v>1.6452160493827159</v>
      </c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</row>
    <row r="128" spans="1:90" ht="13.15" x14ac:dyDescent="0.4">
      <c r="A128" s="32">
        <v>1942</v>
      </c>
      <c r="B128" s="32"/>
      <c r="C128" s="32"/>
      <c r="D128" s="32"/>
      <c r="E128" s="32"/>
      <c r="F128" s="32"/>
      <c r="G128" s="52">
        <v>1227.2</v>
      </c>
      <c r="H128" s="52">
        <v>142026.4</v>
      </c>
      <c r="I128" s="60">
        <v>34700</v>
      </c>
      <c r="J128" s="42">
        <f t="shared" si="10"/>
        <v>3.5365994236311239E-2</v>
      </c>
      <c r="K128" s="42">
        <f t="shared" si="10"/>
        <v>4.0929798270893372</v>
      </c>
      <c r="N128" s="42"/>
      <c r="O128" s="42"/>
      <c r="P128" s="10"/>
      <c r="S128" s="42"/>
      <c r="T128" s="42"/>
      <c r="U128" s="42"/>
      <c r="V128" s="42"/>
      <c r="W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52">
        <v>54431.1</v>
      </c>
      <c r="AL128" s="52">
        <v>94697.1</v>
      </c>
      <c r="AM128" s="52">
        <v>112820</v>
      </c>
      <c r="AN128" s="42">
        <f t="shared" si="9"/>
        <v>0.48245967027122849</v>
      </c>
      <c r="AO128" s="42">
        <f t="shared" si="9"/>
        <v>0.83936447438397455</v>
      </c>
      <c r="AP128" s="42"/>
      <c r="AQ128" s="42"/>
      <c r="AR128" s="42"/>
      <c r="AS128" s="42"/>
      <c r="AT128" s="42"/>
      <c r="AZ128" s="67">
        <v>357.9</v>
      </c>
      <c r="BA128" s="67">
        <v>1313.5</v>
      </c>
      <c r="BB128" s="41">
        <v>978</v>
      </c>
      <c r="BC128" s="42">
        <f t="shared" si="15"/>
        <v>0.36595092024539877</v>
      </c>
      <c r="BD128" s="42">
        <f t="shared" si="15"/>
        <v>1.3430470347648262</v>
      </c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</row>
    <row r="129" spans="1:90" ht="13.15" x14ac:dyDescent="0.4">
      <c r="A129" s="32">
        <v>1943</v>
      </c>
      <c r="B129" s="32"/>
      <c r="C129" s="32"/>
      <c r="D129" s="32"/>
      <c r="E129" s="32"/>
      <c r="F129" s="32"/>
      <c r="I129" s="32"/>
      <c r="J129" s="32"/>
      <c r="K129" s="32"/>
      <c r="L129" s="52"/>
      <c r="M129" s="5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Y129" s="32"/>
      <c r="Z129" s="32"/>
      <c r="AD129" s="32"/>
      <c r="AE129" s="32"/>
      <c r="AF129" s="32"/>
      <c r="AG129" s="32"/>
      <c r="AH129" s="32"/>
      <c r="AI129" s="32"/>
      <c r="AJ129" s="32"/>
      <c r="AK129" s="32"/>
      <c r="AL129" s="32"/>
      <c r="AN129" s="10"/>
      <c r="AO129" s="10"/>
      <c r="AP129" s="32"/>
      <c r="AQ129" s="32"/>
      <c r="AR129" s="32"/>
      <c r="AS129" s="32"/>
      <c r="AT129" s="32"/>
      <c r="AZ129" s="67">
        <v>362.8</v>
      </c>
      <c r="BA129" s="67">
        <v>1392.5</v>
      </c>
      <c r="BB129" s="68">
        <v>1031</v>
      </c>
      <c r="BC129" s="42">
        <f t="shared" si="15"/>
        <v>0.3518913676042677</v>
      </c>
      <c r="BD129" s="42">
        <f t="shared" si="15"/>
        <v>1.3506304558680893</v>
      </c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</row>
    <row r="130" spans="1:90" ht="13.15" x14ac:dyDescent="0.4">
      <c r="A130" s="32">
        <v>1944</v>
      </c>
      <c r="B130" s="32"/>
      <c r="C130" s="32"/>
      <c r="D130" s="32"/>
      <c r="E130" s="32"/>
      <c r="F130" s="32"/>
      <c r="I130" s="32"/>
      <c r="J130" s="32"/>
      <c r="K130" s="32"/>
      <c r="L130" s="52"/>
      <c r="M130" s="5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Y130" s="32"/>
      <c r="Z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Z130" s="67">
        <v>395.8</v>
      </c>
      <c r="BA130" s="67">
        <v>1479.5</v>
      </c>
      <c r="BB130" s="68">
        <v>1017</v>
      </c>
      <c r="BC130" s="42">
        <f t="shared" si="15"/>
        <v>0.38918387413962635</v>
      </c>
      <c r="BD130" s="42">
        <f t="shared" si="15"/>
        <v>1.4547689282202556</v>
      </c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</row>
    <row r="131" spans="1:90" ht="13.15" x14ac:dyDescent="0.4">
      <c r="A131" s="32">
        <v>1945</v>
      </c>
      <c r="B131" s="32"/>
      <c r="C131" s="32"/>
      <c r="D131" s="32"/>
      <c r="E131" s="32"/>
      <c r="F131" s="32"/>
      <c r="I131" s="32"/>
      <c r="J131" s="32"/>
      <c r="K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Y131" s="32"/>
      <c r="Z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Z131" s="67">
        <v>362.3</v>
      </c>
      <c r="BA131" s="67">
        <v>1489.1</v>
      </c>
      <c r="BB131" s="41">
        <v>659</v>
      </c>
      <c r="BC131" s="42">
        <f t="shared" si="15"/>
        <v>0.54977238239757209</v>
      </c>
      <c r="BD131" s="42">
        <f t="shared" si="15"/>
        <v>2.2596358118361151</v>
      </c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</row>
    <row r="132" spans="1:90" ht="13.15" x14ac:dyDescent="0.4">
      <c r="A132" s="32">
        <v>1946</v>
      </c>
      <c r="B132" s="32"/>
      <c r="C132" s="32"/>
      <c r="D132" s="32"/>
      <c r="E132" s="32"/>
      <c r="F132" s="32"/>
      <c r="G132" s="52"/>
      <c r="H132" s="52"/>
      <c r="I132" s="32"/>
      <c r="J132" s="32"/>
      <c r="K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Y132" s="32"/>
      <c r="Z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Z132" s="67">
        <v>751</v>
      </c>
      <c r="BA132" s="67">
        <v>1846.6</v>
      </c>
      <c r="BB132" s="68">
        <v>1041</v>
      </c>
      <c r="BC132" s="42">
        <f t="shared" si="15"/>
        <v>0.72142170989433241</v>
      </c>
      <c r="BD132" s="42">
        <f t="shared" si="15"/>
        <v>1.7738712776176753</v>
      </c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</row>
    <row r="133" spans="1:90" ht="13.15" x14ac:dyDescent="0.4">
      <c r="A133" s="32">
        <v>1947</v>
      </c>
      <c r="B133" s="32"/>
      <c r="C133" s="32"/>
      <c r="D133" s="32"/>
      <c r="E133" s="32"/>
      <c r="F133" s="32"/>
      <c r="G133" s="52"/>
      <c r="H133" s="52"/>
      <c r="I133" s="32"/>
      <c r="J133" s="32"/>
      <c r="K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Y133" s="32"/>
      <c r="Z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Z133" s="67">
        <v>724.6</v>
      </c>
      <c r="BA133" s="67">
        <v>1750.2</v>
      </c>
      <c r="BB133" s="68">
        <v>1615</v>
      </c>
      <c r="BC133" s="42">
        <f t="shared" si="15"/>
        <v>0.44866873065015483</v>
      </c>
      <c r="BD133" s="42">
        <f t="shared" si="15"/>
        <v>1.0837151702786378</v>
      </c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</row>
    <row r="134" spans="1:90" ht="13.15" x14ac:dyDescent="0.4">
      <c r="A134" s="32">
        <f t="shared" ref="A134:A194" si="16">A133+1</f>
        <v>1948</v>
      </c>
      <c r="B134" s="32"/>
      <c r="C134" s="32"/>
      <c r="D134" s="32"/>
      <c r="E134" s="32"/>
      <c r="F134" s="32"/>
      <c r="G134" s="52"/>
      <c r="H134" s="52"/>
      <c r="I134" s="32"/>
      <c r="J134" s="32"/>
      <c r="K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Y134" s="32"/>
      <c r="Z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Z134" s="69">
        <v>851.2</v>
      </c>
      <c r="BA134" s="69">
        <v>2439.3000000000002</v>
      </c>
      <c r="BB134" s="70">
        <v>1468</v>
      </c>
      <c r="BC134" s="39">
        <f t="shared" si="15"/>
        <v>0.57983651226158039</v>
      </c>
      <c r="BD134" s="42">
        <f t="shared" si="15"/>
        <v>1.6616485013623978</v>
      </c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</row>
    <row r="135" spans="1:90" ht="13.15" x14ac:dyDescent="0.4">
      <c r="A135" s="32">
        <f t="shared" si="16"/>
        <v>1949</v>
      </c>
      <c r="B135" s="32"/>
      <c r="C135" s="32"/>
      <c r="D135" s="32"/>
      <c r="E135" s="32"/>
      <c r="F135" s="32"/>
      <c r="G135" s="10"/>
      <c r="H135" s="10"/>
      <c r="I135" s="32"/>
      <c r="J135" s="32"/>
      <c r="K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Z135" s="69">
        <v>702.9</v>
      </c>
      <c r="BA135" s="69">
        <v>2148.9</v>
      </c>
      <c r="BB135" s="71">
        <v>1628</v>
      </c>
      <c r="BC135" s="39">
        <f t="shared" si="15"/>
        <v>0.43175675675675673</v>
      </c>
      <c r="BD135" s="42">
        <f t="shared" si="15"/>
        <v>1.319963144963145</v>
      </c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</row>
    <row r="136" spans="1:90" ht="13.15" x14ac:dyDescent="0.4">
      <c r="A136" s="32">
        <f t="shared" si="16"/>
        <v>1950</v>
      </c>
      <c r="B136" s="32"/>
      <c r="C136" s="32"/>
      <c r="D136" s="32"/>
      <c r="E136" s="32"/>
      <c r="F136" s="32"/>
      <c r="G136" s="10"/>
      <c r="H136" s="10"/>
      <c r="I136" s="32"/>
      <c r="J136" s="32"/>
      <c r="K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Z136" s="69">
        <v>775</v>
      </c>
      <c r="BA136" s="69">
        <v>2370</v>
      </c>
      <c r="BB136" s="70">
        <v>1419</v>
      </c>
      <c r="BC136" s="39">
        <f t="shared" si="15"/>
        <v>0.54615926708949969</v>
      </c>
      <c r="BD136" s="42">
        <f t="shared" si="15"/>
        <v>1.6701902748414377</v>
      </c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</row>
    <row r="137" spans="1:90" ht="13.15" x14ac:dyDescent="0.4">
      <c r="A137" s="32">
        <f t="shared" si="16"/>
        <v>1951</v>
      </c>
      <c r="B137" s="32"/>
      <c r="C137" s="32"/>
      <c r="D137" s="32"/>
      <c r="E137" s="32"/>
      <c r="F137" s="32"/>
      <c r="G137" s="10"/>
      <c r="H137" s="10"/>
      <c r="I137" s="32"/>
      <c r="J137" s="32"/>
      <c r="K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Z137" s="69">
        <v>750</v>
      </c>
      <c r="BA137" s="69">
        <v>2429</v>
      </c>
      <c r="BB137" s="70">
        <v>1646</v>
      </c>
      <c r="BC137" s="39">
        <f t="shared" si="15"/>
        <v>0.45565006075334141</v>
      </c>
      <c r="BD137" s="42">
        <f t="shared" si="15"/>
        <v>1.4756986634264884</v>
      </c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</row>
    <row r="138" spans="1:90" ht="13.15" x14ac:dyDescent="0.4">
      <c r="A138" s="32">
        <f t="shared" si="16"/>
        <v>1952</v>
      </c>
      <c r="B138" s="32"/>
      <c r="C138" s="32"/>
      <c r="D138" s="32"/>
      <c r="E138" s="32"/>
      <c r="F138" s="32"/>
      <c r="G138" s="10"/>
      <c r="H138" s="10"/>
      <c r="I138" s="32"/>
      <c r="J138" s="32"/>
      <c r="K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Z138" s="69">
        <v>822</v>
      </c>
      <c r="BA138" s="69">
        <v>2374</v>
      </c>
      <c r="BB138" s="70">
        <v>2236</v>
      </c>
      <c r="BC138" s="39">
        <f t="shared" si="15"/>
        <v>0.3676207513416816</v>
      </c>
      <c r="BD138" s="42">
        <f t="shared" si="15"/>
        <v>1.0617173524150267</v>
      </c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</row>
    <row r="139" spans="1:90" ht="13.15" x14ac:dyDescent="0.4">
      <c r="A139" s="32">
        <f t="shared" si="16"/>
        <v>1953</v>
      </c>
      <c r="B139" s="32"/>
      <c r="C139" s="32"/>
      <c r="D139" s="32"/>
      <c r="E139" s="32"/>
      <c r="F139" s="32"/>
      <c r="G139" s="10"/>
      <c r="H139" s="10"/>
      <c r="I139" s="32"/>
      <c r="J139" s="32"/>
      <c r="K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Z139" s="69">
        <v>754</v>
      </c>
      <c r="BA139" s="69">
        <v>2304</v>
      </c>
      <c r="BB139" s="70">
        <v>2272</v>
      </c>
      <c r="BC139" s="39">
        <f t="shared" si="15"/>
        <v>0.33186619718309857</v>
      </c>
      <c r="BD139" s="42">
        <f t="shared" si="15"/>
        <v>1.0140845070422535</v>
      </c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</row>
    <row r="140" spans="1:90" ht="13.15" x14ac:dyDescent="0.4">
      <c r="A140" s="32">
        <f t="shared" si="16"/>
        <v>1954</v>
      </c>
      <c r="B140" s="32"/>
      <c r="C140" s="32"/>
      <c r="D140" s="32"/>
      <c r="E140" s="32"/>
      <c r="F140" s="32"/>
      <c r="G140" s="10"/>
      <c r="H140" s="10"/>
      <c r="I140" s="32"/>
      <c r="J140" s="32"/>
      <c r="K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Z140" s="69">
        <v>852.1</v>
      </c>
      <c r="BA140" s="69">
        <v>3271.7</v>
      </c>
      <c r="BB140" s="70">
        <v>2391</v>
      </c>
      <c r="BC140" s="39">
        <f t="shared" si="15"/>
        <v>0.35637808448347974</v>
      </c>
      <c r="BD140" s="42">
        <f t="shared" si="15"/>
        <v>1.3683396068590548</v>
      </c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</row>
    <row r="141" spans="1:90" ht="13.15" x14ac:dyDescent="0.4">
      <c r="A141" s="32">
        <f t="shared" si="16"/>
        <v>1955</v>
      </c>
      <c r="B141" s="32"/>
      <c r="C141" s="32"/>
      <c r="D141" s="32"/>
      <c r="E141" s="32"/>
      <c r="F141" s="32"/>
      <c r="G141" s="10"/>
      <c r="H141" s="10"/>
      <c r="I141" s="32"/>
      <c r="J141" s="32"/>
      <c r="K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Z141" s="69">
        <v>968.4</v>
      </c>
      <c r="BA141" s="69">
        <v>3523.5</v>
      </c>
      <c r="BB141" s="70">
        <v>3148</v>
      </c>
      <c r="BC141" s="39">
        <f t="shared" si="15"/>
        <v>0.30762388818297332</v>
      </c>
      <c r="BD141" s="42">
        <f t="shared" si="15"/>
        <v>1.1192820838627699</v>
      </c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</row>
    <row r="142" spans="1:90" ht="13.15" x14ac:dyDescent="0.4">
      <c r="A142" s="32">
        <f t="shared" si="16"/>
        <v>1956</v>
      </c>
      <c r="B142" s="32"/>
      <c r="C142" s="32"/>
      <c r="D142" s="32"/>
      <c r="E142" s="32"/>
      <c r="F142" s="32"/>
      <c r="G142" s="10"/>
      <c r="H142" s="10"/>
      <c r="I142" s="32"/>
      <c r="J142" s="32"/>
      <c r="K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Z142" s="69">
        <v>1176.5</v>
      </c>
      <c r="BA142" s="69">
        <v>3870.4</v>
      </c>
      <c r="BB142" s="70">
        <v>3305</v>
      </c>
      <c r="BC142" s="39">
        <f t="shared" si="15"/>
        <v>0.35597579425113463</v>
      </c>
      <c r="BD142" s="42">
        <f t="shared" si="15"/>
        <v>1.1710741301059002</v>
      </c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</row>
    <row r="143" spans="1:90" ht="13.15" x14ac:dyDescent="0.4">
      <c r="A143" s="32">
        <f t="shared" si="16"/>
        <v>1957</v>
      </c>
      <c r="B143" s="32"/>
      <c r="C143" s="32"/>
      <c r="D143" s="32"/>
      <c r="E143" s="32"/>
      <c r="F143" s="32"/>
      <c r="G143" s="10"/>
      <c r="H143" s="10"/>
      <c r="I143" s="32"/>
      <c r="J143" s="32"/>
      <c r="K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Z143" s="69">
        <v>1205</v>
      </c>
      <c r="BA143" s="69">
        <v>4449.8999999999996</v>
      </c>
      <c r="BB143" s="70">
        <v>3967</v>
      </c>
      <c r="BC143" s="39">
        <f t="shared" si="15"/>
        <v>0.30375598689185784</v>
      </c>
      <c r="BD143" s="42">
        <f t="shared" si="15"/>
        <v>1.1217292664481975</v>
      </c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</row>
    <row r="144" spans="1:90" ht="13.15" x14ac:dyDescent="0.4">
      <c r="A144" s="32">
        <f t="shared" si="16"/>
        <v>1958</v>
      </c>
      <c r="B144" s="32"/>
      <c r="C144" s="32"/>
      <c r="D144" s="32"/>
      <c r="E144" s="32"/>
      <c r="F144" s="32"/>
      <c r="G144" s="10"/>
      <c r="H144" s="10"/>
      <c r="I144" s="32"/>
      <c r="J144" s="32"/>
      <c r="K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Z144" s="69">
        <v>3836.8</v>
      </c>
      <c r="BA144" s="69">
        <v>7445.6</v>
      </c>
      <c r="BB144" s="70">
        <v>4822</v>
      </c>
      <c r="BC144" s="39">
        <f t="shared" si="15"/>
        <v>0.79568643716300291</v>
      </c>
      <c r="BD144" s="42">
        <f t="shared" si="15"/>
        <v>1.5440895893819993</v>
      </c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</row>
    <row r="145" spans="1:90" ht="13.15" x14ac:dyDescent="0.4">
      <c r="A145" s="32">
        <f t="shared" si="16"/>
        <v>1959</v>
      </c>
      <c r="B145" s="32"/>
      <c r="C145" s="32"/>
      <c r="D145" s="32"/>
      <c r="E145" s="32"/>
      <c r="F145" s="32"/>
      <c r="G145" s="10"/>
      <c r="H145" s="10"/>
      <c r="I145" s="32"/>
      <c r="J145" s="32"/>
      <c r="K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Z145" s="67">
        <v>4403.5</v>
      </c>
      <c r="BA145" s="67">
        <v>8017.6</v>
      </c>
      <c r="BB145" s="68">
        <v>6386</v>
      </c>
      <c r="BC145" s="42">
        <f t="shared" si="15"/>
        <v>0.68955527716880671</v>
      </c>
      <c r="BD145" s="42">
        <f t="shared" si="15"/>
        <v>1.2554963983714376</v>
      </c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</row>
    <row r="146" spans="1:90" ht="13.15" x14ac:dyDescent="0.4">
      <c r="A146" s="32">
        <f t="shared" si="16"/>
        <v>1960</v>
      </c>
      <c r="B146" s="32"/>
      <c r="C146" s="32"/>
      <c r="D146" s="32"/>
      <c r="E146" s="32"/>
      <c r="F146" s="32"/>
      <c r="G146" s="10"/>
      <c r="H146" s="10"/>
      <c r="I146" s="32"/>
      <c r="J146" s="32"/>
      <c r="K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Z146" s="67">
        <v>5020.5</v>
      </c>
      <c r="BA146" s="67">
        <v>9342.4</v>
      </c>
      <c r="BB146" s="41">
        <v>6930</v>
      </c>
      <c r="BC146" s="42">
        <f t="shared" si="15"/>
        <v>0.72445887445887447</v>
      </c>
      <c r="BD146" s="42">
        <f t="shared" si="15"/>
        <v>1.348109668109668</v>
      </c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</row>
    <row r="147" spans="1:90" ht="13.15" x14ac:dyDescent="0.4">
      <c r="A147" s="32">
        <f t="shared" si="16"/>
        <v>1961</v>
      </c>
      <c r="B147" s="32"/>
      <c r="C147" s="32"/>
      <c r="D147" s="32"/>
      <c r="E147" s="32"/>
      <c r="F147" s="32"/>
      <c r="G147" s="10"/>
      <c r="H147" s="10"/>
      <c r="I147" s="32"/>
      <c r="J147" s="32"/>
      <c r="K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Z147" s="67">
        <v>4501.1000000000004</v>
      </c>
      <c r="BA147" s="67">
        <v>12682.1</v>
      </c>
      <c r="BB147" s="41">
        <v>10900</v>
      </c>
      <c r="BC147" s="42">
        <f t="shared" si="15"/>
        <v>0.4129449541284404</v>
      </c>
      <c r="BD147" s="42">
        <f t="shared" si="15"/>
        <v>1.1634954128440367</v>
      </c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</row>
    <row r="148" spans="1:90" ht="13.15" x14ac:dyDescent="0.4">
      <c r="A148" s="32">
        <f t="shared" si="16"/>
        <v>1962</v>
      </c>
      <c r="B148" s="32"/>
      <c r="C148" s="32"/>
      <c r="D148" s="32"/>
      <c r="E148" s="32"/>
      <c r="F148" s="32"/>
      <c r="G148" s="10"/>
      <c r="H148" s="10"/>
      <c r="I148" s="32"/>
      <c r="J148" s="32"/>
      <c r="K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Z148" s="67">
        <v>5824.3</v>
      </c>
      <c r="BA148" s="67">
        <v>15101.9</v>
      </c>
      <c r="BB148" s="41">
        <v>9020</v>
      </c>
      <c r="BC148" s="42">
        <f t="shared" si="15"/>
        <v>0.64570953436807099</v>
      </c>
      <c r="BD148" s="42">
        <f t="shared" si="15"/>
        <v>1.6742682926829269</v>
      </c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</row>
    <row r="149" spans="1:90" ht="13.15" x14ac:dyDescent="0.4">
      <c r="A149" s="32">
        <f t="shared" si="16"/>
        <v>1963</v>
      </c>
      <c r="B149" s="32"/>
      <c r="C149" s="32"/>
      <c r="D149" s="32"/>
      <c r="E149" s="32"/>
      <c r="F149" s="32"/>
      <c r="G149" s="10"/>
      <c r="H149" s="10"/>
      <c r="I149" s="32"/>
      <c r="J149" s="32"/>
      <c r="K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Z149" s="67">
        <v>5933.6</v>
      </c>
      <c r="BA149" s="67">
        <v>15210.9</v>
      </c>
      <c r="BB149" s="41">
        <v>11700</v>
      </c>
      <c r="BC149" s="42">
        <f t="shared" si="15"/>
        <v>0.50714529914529916</v>
      </c>
      <c r="BD149" s="42">
        <f t="shared" si="15"/>
        <v>1.3000769230769231</v>
      </c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</row>
    <row r="150" spans="1:90" ht="13.15" x14ac:dyDescent="0.4">
      <c r="A150" s="32">
        <f t="shared" si="16"/>
        <v>1964</v>
      </c>
      <c r="B150" s="32"/>
      <c r="C150" s="32"/>
      <c r="D150" s="32"/>
      <c r="E150" s="32"/>
      <c r="F150" s="32"/>
      <c r="G150" s="10"/>
      <c r="H150" s="10"/>
      <c r="I150" s="32"/>
      <c r="J150" s="32"/>
      <c r="K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Z150" s="67">
        <v>7704.1</v>
      </c>
      <c r="BA150" s="67">
        <v>17628.8</v>
      </c>
      <c r="BB150" s="41">
        <v>12900</v>
      </c>
      <c r="BC150" s="42">
        <f t="shared" si="15"/>
        <v>0.59721705426356597</v>
      </c>
      <c r="BD150" s="42">
        <f t="shared" si="15"/>
        <v>1.3665736434108526</v>
      </c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</row>
    <row r="151" spans="1:90" ht="13.15" x14ac:dyDescent="0.4">
      <c r="A151" s="32">
        <f t="shared" si="16"/>
        <v>1965</v>
      </c>
      <c r="B151" s="32"/>
      <c r="C151" s="32"/>
      <c r="D151" s="32"/>
      <c r="E151" s="32"/>
      <c r="F151" s="32"/>
      <c r="G151" s="10"/>
      <c r="H151" s="10"/>
      <c r="I151" s="32"/>
      <c r="J151" s="32"/>
      <c r="K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Z151" s="67">
        <v>12257.5</v>
      </c>
      <c r="BA151" s="67">
        <v>24825.5</v>
      </c>
      <c r="BB151" s="41">
        <v>13600</v>
      </c>
      <c r="BC151" s="42">
        <f t="shared" si="15"/>
        <v>0.90128676470588232</v>
      </c>
      <c r="BD151" s="42">
        <f t="shared" si="15"/>
        <v>1.8254044117647059</v>
      </c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</row>
    <row r="152" spans="1:90" ht="13.15" x14ac:dyDescent="0.4">
      <c r="A152" s="32">
        <f t="shared" si="16"/>
        <v>1966</v>
      </c>
      <c r="B152" s="32"/>
      <c r="C152" s="32"/>
      <c r="D152" s="32"/>
      <c r="E152" s="32"/>
      <c r="F152" s="32"/>
      <c r="G152" s="10"/>
      <c r="H152" s="10"/>
      <c r="I152" s="32"/>
      <c r="J152" s="32"/>
      <c r="K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Z152" s="67">
        <v>14378</v>
      </c>
      <c r="BA152" s="67">
        <v>30288</v>
      </c>
      <c r="BB152" s="41">
        <v>16600</v>
      </c>
      <c r="BC152" s="42">
        <f t="shared" si="15"/>
        <v>0.86614457831325298</v>
      </c>
      <c r="BD152" s="42">
        <f t="shared" si="15"/>
        <v>1.824578313253012</v>
      </c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</row>
    <row r="153" spans="1:90" ht="13.15" x14ac:dyDescent="0.4">
      <c r="A153" s="32">
        <f t="shared" si="16"/>
        <v>1967</v>
      </c>
      <c r="B153" s="32"/>
      <c r="C153" s="32"/>
      <c r="D153" s="32"/>
      <c r="E153" s="32"/>
      <c r="F153" s="32"/>
      <c r="G153" s="10"/>
      <c r="H153" s="10"/>
      <c r="I153" s="32"/>
      <c r="J153" s="32"/>
      <c r="K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Z153" s="67">
        <v>15391</v>
      </c>
      <c r="BA153" s="67">
        <v>33651</v>
      </c>
      <c r="BB153" s="41">
        <v>20400</v>
      </c>
      <c r="BC153" s="42">
        <f t="shared" si="15"/>
        <v>0.75446078431372554</v>
      </c>
      <c r="BD153" s="42">
        <f t="shared" si="15"/>
        <v>1.6495588235294119</v>
      </c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</row>
    <row r="154" spans="1:90" ht="13.15" x14ac:dyDescent="0.4">
      <c r="A154" s="32">
        <f t="shared" si="16"/>
        <v>1968</v>
      </c>
      <c r="B154" s="32"/>
      <c r="C154" s="32"/>
      <c r="D154" s="32"/>
      <c r="E154" s="32"/>
      <c r="F154" s="32"/>
      <c r="G154" s="10"/>
      <c r="H154" s="10"/>
      <c r="I154" s="32"/>
      <c r="J154" s="32"/>
      <c r="K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Z154" s="67">
        <v>16944</v>
      </c>
      <c r="BA154" s="67">
        <v>37553</v>
      </c>
      <c r="BB154" s="41">
        <v>20600</v>
      </c>
      <c r="BC154" s="42">
        <f t="shared" si="15"/>
        <v>0.82252427184466015</v>
      </c>
      <c r="BD154" s="42">
        <f t="shared" si="15"/>
        <v>1.8229611650485438</v>
      </c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</row>
    <row r="155" spans="1:90" ht="13.15" x14ac:dyDescent="0.4">
      <c r="A155" s="32">
        <f t="shared" si="16"/>
        <v>1969</v>
      </c>
      <c r="B155" s="32"/>
      <c r="C155" s="32"/>
      <c r="D155" s="32"/>
      <c r="E155" s="32"/>
      <c r="F155" s="32"/>
      <c r="G155" s="10"/>
      <c r="H155" s="10"/>
      <c r="I155" s="32"/>
      <c r="J155" s="32"/>
      <c r="K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Z155" s="67">
        <v>18459</v>
      </c>
      <c r="BA155" s="67">
        <v>41098</v>
      </c>
      <c r="BB155" s="41">
        <v>23600</v>
      </c>
      <c r="BC155" s="42">
        <f t="shared" si="15"/>
        <v>0.78216101694915252</v>
      </c>
      <c r="BD155" s="42">
        <f t="shared" si="15"/>
        <v>1.7414406779661018</v>
      </c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</row>
    <row r="156" spans="1:90" ht="13.15" x14ac:dyDescent="0.4">
      <c r="A156" s="32">
        <f t="shared" si="16"/>
        <v>1970</v>
      </c>
      <c r="B156" s="32"/>
      <c r="C156" s="32"/>
      <c r="D156" s="32"/>
      <c r="E156" s="32"/>
      <c r="F156" s="32"/>
      <c r="G156" s="10"/>
      <c r="H156" s="10"/>
      <c r="I156" s="32"/>
      <c r="J156" s="32"/>
      <c r="K156" s="32"/>
      <c r="N156" s="32"/>
      <c r="O156" s="32"/>
      <c r="P156" s="32"/>
      <c r="S156" s="32"/>
      <c r="T156" s="32"/>
      <c r="U156" s="32"/>
      <c r="V156" s="32"/>
      <c r="W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Z156" s="67">
        <v>32813</v>
      </c>
      <c r="BA156" s="67">
        <v>57772</v>
      </c>
      <c r="BB156" s="41">
        <v>33100</v>
      </c>
      <c r="BC156" s="42">
        <f t="shared" si="15"/>
        <v>0.99132930513595163</v>
      </c>
      <c r="BD156" s="42">
        <f t="shared" si="15"/>
        <v>1.7453776435045316</v>
      </c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</row>
    <row r="157" spans="1:90" ht="13.15" x14ac:dyDescent="0.4">
      <c r="A157" s="32">
        <f t="shared" si="16"/>
        <v>1971</v>
      </c>
      <c r="B157" s="32"/>
      <c r="C157" s="32"/>
      <c r="D157" s="32"/>
      <c r="E157" s="32"/>
      <c r="F157" s="32"/>
      <c r="G157" s="10"/>
      <c r="H157" s="10"/>
      <c r="I157" s="32"/>
      <c r="J157" s="32"/>
      <c r="K157" s="32"/>
      <c r="N157" s="32"/>
      <c r="O157" s="32"/>
      <c r="P157" s="32"/>
      <c r="S157" s="32"/>
      <c r="T157" s="32"/>
      <c r="U157" s="32"/>
      <c r="V157" s="32"/>
      <c r="W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Z157" s="67">
        <v>34782</v>
      </c>
      <c r="BA157" s="67">
        <v>64364</v>
      </c>
      <c r="BB157" s="41">
        <v>40600</v>
      </c>
      <c r="BC157" s="42">
        <f t="shared" si="15"/>
        <v>0.85669950738916256</v>
      </c>
      <c r="BD157" s="42">
        <f t="shared" si="15"/>
        <v>1.5853201970443349</v>
      </c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</row>
    <row r="158" spans="1:90" ht="13.15" x14ac:dyDescent="0.4">
      <c r="A158" s="32">
        <f t="shared" si="16"/>
        <v>1972</v>
      </c>
      <c r="B158" s="32"/>
      <c r="C158" s="32"/>
      <c r="D158" s="32"/>
      <c r="E158" s="32"/>
      <c r="F158" s="32"/>
      <c r="G158" s="10"/>
      <c r="H158" s="10"/>
      <c r="I158" s="32"/>
      <c r="J158" s="32"/>
      <c r="K158" s="32"/>
      <c r="N158" s="32"/>
      <c r="O158" s="32"/>
      <c r="P158" s="32"/>
      <c r="S158" s="32"/>
      <c r="T158" s="32"/>
      <c r="U158" s="32"/>
      <c r="V158" s="32"/>
      <c r="W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Z158" s="67">
        <v>36632</v>
      </c>
      <c r="BA158" s="67">
        <v>69725</v>
      </c>
      <c r="BB158" s="41">
        <v>50600</v>
      </c>
      <c r="BC158" s="42">
        <f t="shared" si="15"/>
        <v>0.72395256916996042</v>
      </c>
      <c r="BD158" s="42">
        <f t="shared" si="15"/>
        <v>1.3779644268774704</v>
      </c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</row>
    <row r="159" spans="1:90" ht="13.15" x14ac:dyDescent="0.4">
      <c r="A159" s="32">
        <f t="shared" si="16"/>
        <v>1973</v>
      </c>
      <c r="B159" s="32"/>
      <c r="C159" s="32"/>
      <c r="D159" s="32"/>
      <c r="E159" s="32"/>
      <c r="F159" s="32"/>
      <c r="G159" s="10"/>
      <c r="H159" s="10"/>
      <c r="I159" s="32"/>
      <c r="J159" s="32"/>
      <c r="K159" s="32"/>
      <c r="N159" s="32"/>
      <c r="O159" s="32"/>
      <c r="P159" s="32"/>
      <c r="S159" s="32"/>
      <c r="T159" s="32"/>
      <c r="U159" s="32"/>
      <c r="V159" s="32"/>
      <c r="W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Z159" s="67"/>
      <c r="BA159" s="67"/>
      <c r="BB159" s="41">
        <v>61400</v>
      </c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</row>
    <row r="160" spans="1:90" ht="13.15" x14ac:dyDescent="0.4">
      <c r="A160" s="32">
        <f t="shared" si="16"/>
        <v>1974</v>
      </c>
      <c r="B160" s="32"/>
      <c r="C160" s="32"/>
      <c r="D160" s="32"/>
      <c r="E160" s="32"/>
      <c r="F160" s="32"/>
      <c r="G160" s="10"/>
      <c r="H160" s="10"/>
      <c r="I160" s="32"/>
      <c r="J160" s="32"/>
      <c r="K160" s="32"/>
      <c r="N160" s="32"/>
      <c r="O160" s="32"/>
      <c r="P160" s="32"/>
      <c r="S160" s="32"/>
      <c r="T160" s="32"/>
      <c r="U160" s="32"/>
      <c r="V160" s="32"/>
      <c r="W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Z160" s="67"/>
      <c r="BA160" s="67"/>
      <c r="BB160" s="41">
        <v>73600</v>
      </c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</row>
    <row r="161" spans="1:90" ht="13.15" x14ac:dyDescent="0.4">
      <c r="A161" s="32">
        <f t="shared" si="16"/>
        <v>1975</v>
      </c>
      <c r="B161" s="32"/>
      <c r="C161" s="32"/>
      <c r="D161" s="32"/>
      <c r="E161" s="32"/>
      <c r="F161" s="32"/>
      <c r="G161" s="10"/>
      <c r="H161" s="10"/>
      <c r="I161" s="32"/>
      <c r="J161" s="32"/>
      <c r="K161" s="32"/>
      <c r="N161" s="32"/>
      <c r="O161" s="32"/>
      <c r="P161" s="32"/>
      <c r="S161" s="32"/>
      <c r="T161" s="32"/>
      <c r="U161" s="32"/>
      <c r="V161" s="32"/>
      <c r="W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Z161" s="67"/>
      <c r="BA161" s="67"/>
      <c r="BB161" s="41">
        <v>113000</v>
      </c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</row>
    <row r="162" spans="1:90" ht="13.15" x14ac:dyDescent="0.4">
      <c r="A162" s="32">
        <f t="shared" si="16"/>
        <v>1976</v>
      </c>
      <c r="B162" s="32"/>
      <c r="C162" s="32"/>
      <c r="D162" s="32"/>
      <c r="E162" s="32"/>
      <c r="F162" s="32"/>
      <c r="G162" s="10"/>
      <c r="H162" s="10"/>
      <c r="I162" s="32"/>
      <c r="J162" s="32"/>
      <c r="K162" s="32"/>
      <c r="N162" s="32"/>
      <c r="O162" s="32"/>
      <c r="P162" s="32"/>
      <c r="S162" s="32"/>
      <c r="T162" s="32"/>
      <c r="U162" s="32"/>
      <c r="V162" s="32"/>
      <c r="W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Z162" s="67">
        <v>34900</v>
      </c>
      <c r="BA162" s="67">
        <v>135200</v>
      </c>
      <c r="BB162" s="41">
        <v>151000</v>
      </c>
      <c r="BC162" s="42">
        <f t="shared" si="15"/>
        <v>0.23112582781456953</v>
      </c>
      <c r="BD162" s="42">
        <f t="shared" si="15"/>
        <v>0.89536423841059598</v>
      </c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</row>
    <row r="163" spans="1:90" ht="13.15" x14ac:dyDescent="0.4">
      <c r="A163" s="32">
        <f t="shared" si="16"/>
        <v>1977</v>
      </c>
      <c r="B163" s="32"/>
      <c r="C163" s="32"/>
      <c r="D163" s="32"/>
      <c r="E163" s="32"/>
      <c r="F163" s="32"/>
      <c r="G163" s="10"/>
      <c r="H163" s="10"/>
      <c r="I163" s="32"/>
      <c r="J163" s="32"/>
      <c r="K163" s="32"/>
      <c r="N163" s="32"/>
      <c r="O163" s="32"/>
      <c r="P163" s="32"/>
      <c r="S163" s="32"/>
      <c r="T163" s="32"/>
      <c r="U163" s="32"/>
      <c r="V163" s="32"/>
      <c r="W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Z163" s="67">
        <v>42700</v>
      </c>
      <c r="BA163" s="67">
        <v>207200</v>
      </c>
      <c r="BB163" s="41">
        <v>196000</v>
      </c>
      <c r="BC163" s="42">
        <f t="shared" si="15"/>
        <v>0.21785714285714286</v>
      </c>
      <c r="BD163" s="42">
        <f t="shared" si="15"/>
        <v>1.0571428571428572</v>
      </c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</row>
    <row r="164" spans="1:90" ht="13.15" x14ac:dyDescent="0.4">
      <c r="A164" s="32">
        <f t="shared" si="16"/>
        <v>1978</v>
      </c>
      <c r="B164" s="32"/>
      <c r="C164" s="32"/>
      <c r="D164" s="32"/>
      <c r="E164" s="32"/>
      <c r="F164" s="32"/>
      <c r="G164" s="10"/>
      <c r="H164" s="10"/>
      <c r="I164" s="32"/>
      <c r="J164" s="32"/>
      <c r="K164" s="32"/>
      <c r="N164" s="32"/>
      <c r="O164" s="32"/>
      <c r="P164" s="32"/>
      <c r="S164" s="32"/>
      <c r="T164" s="32"/>
      <c r="U164" s="32"/>
      <c r="V164" s="32"/>
      <c r="W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Z164" s="66">
        <v>80500</v>
      </c>
      <c r="BA164" s="66">
        <v>324500</v>
      </c>
      <c r="BB164" s="49">
        <v>324000</v>
      </c>
      <c r="BC164" s="37">
        <f t="shared" si="15"/>
        <v>0.24845679012345678</v>
      </c>
      <c r="BD164" s="37">
        <f t="shared" si="15"/>
        <v>1.0015432098765431</v>
      </c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</row>
    <row r="165" spans="1:90" ht="13.15" x14ac:dyDescent="0.4">
      <c r="A165" s="32">
        <f t="shared" si="16"/>
        <v>1979</v>
      </c>
      <c r="B165" s="32"/>
      <c r="C165" s="32"/>
      <c r="D165" s="32"/>
      <c r="E165" s="32"/>
      <c r="F165" s="32"/>
      <c r="G165" s="10"/>
      <c r="H165" s="10"/>
      <c r="I165" s="32"/>
      <c r="J165" s="32"/>
      <c r="K165" s="32"/>
      <c r="N165" s="32"/>
      <c r="O165" s="32"/>
      <c r="P165" s="32"/>
      <c r="S165" s="32"/>
      <c r="T165" s="32"/>
      <c r="U165" s="32"/>
      <c r="V165" s="32"/>
      <c r="W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Z165" s="69">
        <v>103300</v>
      </c>
      <c r="BA165" s="69">
        <v>507800</v>
      </c>
      <c r="BB165" s="50">
        <v>545000</v>
      </c>
      <c r="BC165" s="39">
        <f t="shared" si="15"/>
        <v>0.18954128440366971</v>
      </c>
      <c r="BD165" s="42">
        <f t="shared" si="15"/>
        <v>0.93174311926605502</v>
      </c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</row>
    <row r="166" spans="1:90" ht="13.15" x14ac:dyDescent="0.4">
      <c r="A166" s="32">
        <f t="shared" si="16"/>
        <v>1980</v>
      </c>
      <c r="B166" s="32"/>
      <c r="C166" s="32"/>
      <c r="D166" s="32"/>
      <c r="E166" s="32"/>
      <c r="F166" s="32"/>
      <c r="G166" s="10"/>
      <c r="H166" s="10"/>
      <c r="I166" s="32"/>
      <c r="J166" s="32"/>
      <c r="K166" s="32"/>
      <c r="N166" s="32"/>
      <c r="O166" s="32"/>
      <c r="P166" s="32"/>
      <c r="S166" s="32"/>
      <c r="T166" s="32"/>
      <c r="U166" s="32"/>
      <c r="V166" s="32"/>
      <c r="W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Z166" s="69">
        <v>347000</v>
      </c>
      <c r="BA166" s="69">
        <v>968100</v>
      </c>
      <c r="BB166" s="50">
        <v>943000</v>
      </c>
      <c r="BC166" s="39">
        <f t="shared" si="15"/>
        <v>0.3679745493107105</v>
      </c>
      <c r="BD166" s="42">
        <f t="shared" si="15"/>
        <v>1.0266171792152705</v>
      </c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</row>
    <row r="167" spans="1:90" ht="13.15" x14ac:dyDescent="0.4">
      <c r="A167" s="32">
        <f t="shared" si="16"/>
        <v>1981</v>
      </c>
      <c r="B167" s="32"/>
      <c r="C167" s="32"/>
      <c r="D167" s="32"/>
      <c r="E167" s="32"/>
      <c r="F167" s="32"/>
      <c r="G167" s="10"/>
      <c r="H167" s="10"/>
      <c r="I167" s="32"/>
      <c r="J167" s="32"/>
      <c r="K167" s="32"/>
      <c r="N167" s="32"/>
      <c r="O167" s="32"/>
      <c r="P167" s="32"/>
      <c r="S167" s="32"/>
      <c r="T167" s="32"/>
      <c r="U167" s="32"/>
      <c r="V167" s="32"/>
      <c r="W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Z167" s="69">
        <v>921500</v>
      </c>
      <c r="BA167" s="69">
        <v>2052200</v>
      </c>
      <c r="BB167" s="70">
        <v>1443000</v>
      </c>
      <c r="BC167" s="39">
        <f t="shared" si="15"/>
        <v>0.63860013860013864</v>
      </c>
      <c r="BD167" s="42">
        <f t="shared" si="15"/>
        <v>1.4221760221760222</v>
      </c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</row>
    <row r="168" spans="1:90" ht="13.15" x14ac:dyDescent="0.4">
      <c r="A168" s="32">
        <f t="shared" si="16"/>
        <v>1982</v>
      </c>
      <c r="B168" s="32"/>
      <c r="C168" s="32"/>
      <c r="D168" s="32"/>
      <c r="E168" s="32"/>
      <c r="F168" s="32"/>
      <c r="G168" s="10"/>
      <c r="H168" s="10"/>
      <c r="I168" s="32"/>
      <c r="J168" s="32"/>
      <c r="K168" s="32"/>
      <c r="L168" s="32"/>
      <c r="M168" s="32"/>
      <c r="N168" s="32"/>
      <c r="O168" s="32"/>
      <c r="P168" s="32"/>
      <c r="S168" s="32"/>
      <c r="T168" s="32"/>
      <c r="U168" s="32"/>
      <c r="V168" s="32"/>
      <c r="W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Z168" s="69"/>
      <c r="BA168" s="69"/>
      <c r="BC168" s="72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</row>
    <row r="169" spans="1:90" ht="13.15" x14ac:dyDescent="0.4">
      <c r="A169" s="32">
        <f t="shared" si="16"/>
        <v>1983</v>
      </c>
      <c r="B169" s="32"/>
      <c r="C169" s="32"/>
      <c r="D169" s="32"/>
      <c r="E169" s="32"/>
      <c r="F169" s="32"/>
      <c r="G169" s="10"/>
      <c r="H169" s="10"/>
      <c r="I169" s="32"/>
      <c r="J169" s="32"/>
      <c r="K169" s="32"/>
      <c r="L169" s="32"/>
      <c r="M169" s="32"/>
      <c r="N169" s="32"/>
      <c r="O169" s="32"/>
      <c r="P169" s="32"/>
      <c r="S169" s="32"/>
      <c r="T169" s="32"/>
      <c r="U169" s="32"/>
      <c r="V169" s="32"/>
      <c r="W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Z169" s="69"/>
      <c r="BA169" s="69"/>
      <c r="BC169" s="72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</row>
    <row r="170" spans="1:90" ht="13.15" x14ac:dyDescent="0.4">
      <c r="A170" s="32">
        <f t="shared" si="16"/>
        <v>1984</v>
      </c>
      <c r="B170" s="32"/>
      <c r="C170" s="32"/>
      <c r="D170" s="32"/>
      <c r="E170" s="32"/>
      <c r="F170" s="32"/>
      <c r="G170" s="10"/>
      <c r="H170" s="10"/>
      <c r="I170" s="32"/>
      <c r="J170" s="32"/>
      <c r="K170" s="32"/>
      <c r="L170" s="32"/>
      <c r="M170" s="32"/>
      <c r="N170" s="32"/>
      <c r="O170" s="32"/>
      <c r="P170" s="32"/>
      <c r="S170" s="32"/>
      <c r="T170" s="32"/>
      <c r="U170" s="32"/>
      <c r="V170" s="32"/>
      <c r="W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Z170" s="69"/>
      <c r="BA170" s="69"/>
      <c r="BC170" s="72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</row>
    <row r="171" spans="1:90" ht="13.15" x14ac:dyDescent="0.4">
      <c r="A171" s="32">
        <f t="shared" si="16"/>
        <v>1985</v>
      </c>
      <c r="B171" s="32"/>
      <c r="C171" s="32"/>
      <c r="D171" s="32"/>
      <c r="E171" s="32"/>
      <c r="F171" s="32"/>
      <c r="G171" s="10"/>
      <c r="H171" s="10"/>
      <c r="I171" s="32"/>
      <c r="J171" s="32"/>
      <c r="K171" s="32"/>
      <c r="L171" s="32"/>
      <c r="M171" s="32"/>
      <c r="N171" s="32"/>
      <c r="O171" s="32"/>
      <c r="P171" s="32"/>
      <c r="S171" s="32"/>
      <c r="T171" s="32"/>
      <c r="U171" s="32"/>
      <c r="V171" s="32"/>
      <c r="W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Z171" s="67"/>
      <c r="BA171" s="67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</row>
    <row r="172" spans="1:90" ht="13.15" x14ac:dyDescent="0.4">
      <c r="A172" s="32">
        <f t="shared" si="16"/>
        <v>1986</v>
      </c>
      <c r="B172" s="32"/>
      <c r="C172" s="32"/>
      <c r="D172" s="32"/>
      <c r="E172" s="32"/>
      <c r="F172" s="32"/>
      <c r="G172" s="10"/>
      <c r="H172" s="10"/>
      <c r="I172" s="32"/>
      <c r="J172" s="32"/>
      <c r="K172" s="32"/>
      <c r="L172" s="32"/>
      <c r="M172" s="32"/>
      <c r="N172" s="32"/>
      <c r="O172" s="32"/>
      <c r="P172" s="32"/>
      <c r="S172" s="32"/>
      <c r="T172" s="32"/>
      <c r="U172" s="32"/>
      <c r="V172" s="32"/>
      <c r="W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Z172" s="67"/>
      <c r="BA172" s="67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</row>
    <row r="173" spans="1:90" ht="13.15" x14ac:dyDescent="0.4">
      <c r="A173" s="32">
        <f t="shared" si="16"/>
        <v>1987</v>
      </c>
      <c r="B173" s="32"/>
      <c r="C173" s="32"/>
      <c r="D173" s="32"/>
      <c r="E173" s="32"/>
      <c r="F173" s="32"/>
      <c r="G173" s="10"/>
      <c r="H173" s="10"/>
      <c r="I173" s="32"/>
      <c r="J173" s="32"/>
      <c r="K173" s="32"/>
      <c r="L173" s="32"/>
      <c r="M173" s="32"/>
      <c r="N173" s="32"/>
      <c r="O173" s="32"/>
      <c r="P173" s="32"/>
      <c r="S173" s="32"/>
      <c r="T173" s="32"/>
      <c r="U173" s="32"/>
      <c r="V173" s="32"/>
      <c r="W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Z173" s="67"/>
      <c r="BA173" s="67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</row>
    <row r="174" spans="1:90" ht="13.15" x14ac:dyDescent="0.4">
      <c r="A174" s="32">
        <f t="shared" si="16"/>
        <v>1988</v>
      </c>
      <c r="B174" s="32"/>
      <c r="C174" s="32"/>
      <c r="D174" s="32"/>
      <c r="E174" s="32"/>
      <c r="F174" s="32"/>
      <c r="G174" s="10"/>
      <c r="H174" s="10"/>
      <c r="I174" s="32"/>
      <c r="J174" s="32"/>
      <c r="K174" s="32"/>
      <c r="L174" s="32"/>
      <c r="M174" s="32"/>
      <c r="N174" s="32"/>
      <c r="O174" s="32"/>
      <c r="P174" s="32"/>
      <c r="S174" s="32"/>
      <c r="T174" s="32"/>
      <c r="U174" s="32"/>
      <c r="V174" s="32"/>
      <c r="W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  <c r="AQ174" s="32"/>
      <c r="AR174" s="32"/>
      <c r="AS174" s="32"/>
      <c r="AT174" s="32"/>
      <c r="AZ174" s="67"/>
      <c r="BA174" s="67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</row>
    <row r="175" spans="1:90" ht="13.15" x14ac:dyDescent="0.4">
      <c r="A175" s="32">
        <f t="shared" si="16"/>
        <v>1989</v>
      </c>
      <c r="B175" s="32"/>
      <c r="C175" s="32"/>
      <c r="D175" s="32"/>
      <c r="E175" s="32"/>
      <c r="F175" s="32"/>
      <c r="G175" s="10"/>
      <c r="H175" s="10"/>
      <c r="I175" s="32"/>
      <c r="J175" s="32"/>
      <c r="K175" s="32"/>
      <c r="L175" s="32"/>
      <c r="M175" s="32"/>
      <c r="N175" s="32"/>
      <c r="O175" s="32"/>
      <c r="P175" s="32"/>
      <c r="S175" s="32"/>
      <c r="T175" s="32"/>
      <c r="U175" s="32"/>
      <c r="V175" s="32"/>
      <c r="W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Z175" s="67"/>
      <c r="BA175" s="67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</row>
    <row r="176" spans="1:90" ht="13.15" x14ac:dyDescent="0.4">
      <c r="A176" s="32">
        <f t="shared" si="16"/>
        <v>1990</v>
      </c>
      <c r="B176" s="32"/>
      <c r="C176" s="32"/>
      <c r="D176" s="32"/>
      <c r="E176" s="32"/>
      <c r="F176" s="32"/>
      <c r="G176" s="10"/>
      <c r="H176" s="10"/>
      <c r="I176" s="32"/>
      <c r="J176" s="32"/>
      <c r="K176" s="32"/>
      <c r="L176" s="32"/>
      <c r="M176" s="32"/>
      <c r="N176" s="32"/>
      <c r="O176" s="32"/>
      <c r="P176" s="32"/>
      <c r="S176" s="32"/>
      <c r="T176" s="32"/>
      <c r="U176" s="32"/>
      <c r="V176" s="32"/>
      <c r="W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Z176" s="67"/>
      <c r="BA176" s="67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</row>
    <row r="177" spans="1:90" ht="13.15" x14ac:dyDescent="0.4">
      <c r="A177" s="32">
        <f t="shared" si="16"/>
        <v>1991</v>
      </c>
      <c r="B177" s="32"/>
      <c r="C177" s="32"/>
      <c r="D177" s="32"/>
      <c r="E177" s="32"/>
      <c r="F177" s="32"/>
      <c r="G177" s="10"/>
      <c r="H177" s="10"/>
      <c r="I177" s="32"/>
      <c r="J177" s="32"/>
      <c r="K177" s="32"/>
      <c r="L177" s="32"/>
      <c r="M177" s="32"/>
      <c r="N177" s="32"/>
      <c r="O177" s="32"/>
      <c r="P177" s="32"/>
      <c r="S177" s="32"/>
      <c r="T177" s="32"/>
      <c r="U177" s="32"/>
      <c r="V177" s="32"/>
      <c r="W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Z177" s="67"/>
      <c r="BA177" s="67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</row>
    <row r="178" spans="1:90" ht="13.15" x14ac:dyDescent="0.4">
      <c r="A178" s="32">
        <f t="shared" si="16"/>
        <v>1992</v>
      </c>
      <c r="B178" s="32"/>
      <c r="C178" s="32"/>
      <c r="D178" s="32"/>
      <c r="E178" s="32"/>
      <c r="F178" s="32"/>
      <c r="G178" s="10"/>
      <c r="H178" s="10"/>
      <c r="I178" s="32"/>
      <c r="J178" s="32"/>
      <c r="K178" s="32"/>
      <c r="L178" s="32"/>
      <c r="M178" s="32"/>
      <c r="N178" s="32"/>
      <c r="O178" s="32"/>
      <c r="P178" s="32"/>
      <c r="S178" s="32"/>
      <c r="T178" s="32"/>
      <c r="U178" s="32"/>
      <c r="V178" s="32"/>
      <c r="W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R178" s="32"/>
      <c r="AS178" s="32"/>
      <c r="AT178" s="32"/>
      <c r="AZ178" s="67"/>
      <c r="BA178" s="67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</row>
    <row r="179" spans="1:90" ht="13.15" x14ac:dyDescent="0.4">
      <c r="A179" s="32">
        <f t="shared" si="16"/>
        <v>1993</v>
      </c>
      <c r="B179" s="32"/>
      <c r="C179" s="32"/>
      <c r="D179" s="32"/>
      <c r="E179" s="32"/>
      <c r="F179" s="32"/>
      <c r="G179" s="10"/>
      <c r="H179" s="10"/>
      <c r="I179" s="32"/>
      <c r="J179" s="32"/>
      <c r="K179" s="32"/>
      <c r="L179" s="32"/>
      <c r="M179" s="32"/>
      <c r="N179" s="32"/>
      <c r="O179" s="32"/>
      <c r="P179" s="32"/>
      <c r="S179" s="32"/>
      <c r="T179" s="32"/>
      <c r="U179" s="32"/>
      <c r="V179" s="32"/>
      <c r="W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R179" s="32"/>
      <c r="AS179" s="32"/>
      <c r="AT179" s="32"/>
      <c r="AZ179" s="67"/>
      <c r="BA179" s="67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</row>
    <row r="180" spans="1:90" ht="13.15" x14ac:dyDescent="0.4">
      <c r="A180" s="32">
        <f t="shared" si="16"/>
        <v>1994</v>
      </c>
      <c r="B180" s="32"/>
      <c r="C180" s="32"/>
      <c r="D180" s="32"/>
      <c r="E180" s="32"/>
      <c r="F180" s="32"/>
      <c r="G180" s="10"/>
      <c r="H180" s="10"/>
      <c r="I180" s="32"/>
      <c r="J180" s="32"/>
      <c r="K180" s="32"/>
      <c r="L180" s="32"/>
      <c r="M180" s="32"/>
      <c r="N180" s="32"/>
      <c r="O180" s="32"/>
      <c r="P180" s="32"/>
      <c r="S180" s="32"/>
      <c r="T180" s="32"/>
      <c r="U180" s="32"/>
      <c r="V180" s="32"/>
      <c r="W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R180" s="32"/>
      <c r="AS180" s="32"/>
      <c r="AT180" s="32"/>
      <c r="AZ180" s="67"/>
      <c r="BA180" s="67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</row>
    <row r="181" spans="1:90" ht="13.15" x14ac:dyDescent="0.4">
      <c r="A181" s="32">
        <f t="shared" si="16"/>
        <v>1995</v>
      </c>
      <c r="B181" s="32"/>
      <c r="C181" s="32"/>
      <c r="D181" s="32"/>
      <c r="E181" s="32"/>
      <c r="F181" s="32"/>
      <c r="G181" s="10"/>
      <c r="H181" s="10"/>
      <c r="I181" s="32"/>
      <c r="J181" s="32"/>
      <c r="K181" s="32"/>
      <c r="L181" s="32"/>
      <c r="M181" s="32"/>
      <c r="N181" s="32"/>
      <c r="O181" s="32"/>
      <c r="P181" s="32"/>
      <c r="S181" s="32"/>
      <c r="T181" s="32"/>
      <c r="U181" s="32"/>
      <c r="V181" s="32"/>
      <c r="W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R181" s="32"/>
      <c r="AS181" s="32"/>
      <c r="AT181" s="32"/>
      <c r="AZ181" s="10"/>
      <c r="BA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</row>
    <row r="182" spans="1:90" ht="13.15" x14ac:dyDescent="0.4">
      <c r="A182" s="32">
        <f t="shared" si="16"/>
        <v>1996</v>
      </c>
      <c r="B182" s="32"/>
      <c r="C182" s="32"/>
      <c r="D182" s="32"/>
      <c r="E182" s="32"/>
      <c r="F182" s="32"/>
      <c r="G182" s="10"/>
      <c r="H182" s="10"/>
      <c r="I182" s="32"/>
      <c r="J182" s="32"/>
      <c r="K182" s="32"/>
      <c r="L182" s="32"/>
      <c r="M182" s="32"/>
      <c r="N182" s="32"/>
      <c r="O182" s="32"/>
      <c r="P182" s="32"/>
      <c r="S182" s="32"/>
      <c r="T182" s="32"/>
      <c r="U182" s="32"/>
      <c r="V182" s="32"/>
      <c r="W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R182" s="32"/>
      <c r="AS182" s="32"/>
      <c r="AT182" s="32"/>
      <c r="AZ182" s="10"/>
      <c r="BA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</row>
    <row r="183" spans="1:90" ht="13.15" x14ac:dyDescent="0.4">
      <c r="A183" s="32">
        <f t="shared" si="16"/>
        <v>1997</v>
      </c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S183" s="32"/>
      <c r="T183" s="32"/>
      <c r="U183" s="32"/>
      <c r="V183" s="32"/>
      <c r="W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R183" s="32"/>
      <c r="AS183" s="32"/>
      <c r="AT183" s="32"/>
      <c r="AZ183" s="10"/>
      <c r="BA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</row>
    <row r="184" spans="1:90" ht="13.15" x14ac:dyDescent="0.4">
      <c r="A184" s="32">
        <f t="shared" si="16"/>
        <v>1998</v>
      </c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S184" s="32"/>
      <c r="T184" s="32"/>
      <c r="U184" s="32"/>
      <c r="V184" s="32"/>
      <c r="W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73">
        <v>2678145.3169999998</v>
      </c>
      <c r="AQ184" s="73">
        <v>3402809.5729280724</v>
      </c>
      <c r="AR184" s="56">
        <f>686.8*1000</f>
        <v>686800</v>
      </c>
      <c r="AS184" s="57">
        <f>AP184/$AR184</f>
        <v>3.8994544510774602</v>
      </c>
      <c r="AT184" s="57">
        <f>AQ184/$AR184</f>
        <v>4.9545858662319047</v>
      </c>
      <c r="AZ184" s="10"/>
      <c r="BA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</row>
    <row r="185" spans="1:90" ht="13.15" x14ac:dyDescent="0.4">
      <c r="A185" s="32">
        <f t="shared" si="16"/>
        <v>1999</v>
      </c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S185" s="32"/>
      <c r="T185" s="32"/>
      <c r="U185" s="32"/>
      <c r="V185" s="32"/>
      <c r="W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67">
        <v>3541852.61</v>
      </c>
      <c r="AQ185" s="67">
        <v>4550273.3910877481</v>
      </c>
      <c r="AR185" s="32">
        <f>1197.5*1000</f>
        <v>1197500</v>
      </c>
      <c r="AS185" s="42">
        <f>AP185/$AR185</f>
        <v>2.9577057286012525</v>
      </c>
      <c r="AT185" s="42">
        <f>AQ185/$AR185</f>
        <v>3.7998107650002071</v>
      </c>
      <c r="AZ185" s="10"/>
      <c r="BA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</row>
    <row r="186" spans="1:90" ht="13.15" x14ac:dyDescent="0.4">
      <c r="A186" s="32">
        <f t="shared" si="16"/>
        <v>2000</v>
      </c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R186" s="32"/>
      <c r="AS186" s="32"/>
      <c r="AT186" s="32"/>
      <c r="AZ186" s="10"/>
      <c r="BA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</row>
    <row r="187" spans="1:90" ht="13.15" x14ac:dyDescent="0.4">
      <c r="A187" s="32">
        <f t="shared" si="16"/>
        <v>2001</v>
      </c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S187" s="32"/>
      <c r="T187" s="32"/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R187" s="32"/>
      <c r="AS187" s="32"/>
      <c r="AT187" s="32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</row>
    <row r="188" spans="1:90" ht="13.15" x14ac:dyDescent="0.4">
      <c r="A188" s="32">
        <f t="shared" si="16"/>
        <v>2002</v>
      </c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R188" s="32"/>
      <c r="AS188" s="32"/>
      <c r="AT188" s="32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</row>
    <row r="189" spans="1:90" ht="13.15" x14ac:dyDescent="0.4">
      <c r="A189" s="32">
        <f t="shared" si="16"/>
        <v>2003</v>
      </c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S189" s="32"/>
      <c r="T189" s="32"/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  <c r="AQ189" s="32"/>
      <c r="AR189" s="32"/>
      <c r="AS189" s="32"/>
      <c r="AT189" s="32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</row>
    <row r="190" spans="1:90" ht="13.15" x14ac:dyDescent="0.4">
      <c r="A190" s="32">
        <f t="shared" si="16"/>
        <v>2004</v>
      </c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</row>
    <row r="191" spans="1:90" ht="13.15" x14ac:dyDescent="0.4">
      <c r="A191" s="32">
        <f t="shared" si="16"/>
        <v>2005</v>
      </c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52"/>
      <c r="R191" s="5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</row>
    <row r="192" spans="1:90" ht="13.15" x14ac:dyDescent="0.4">
      <c r="A192" s="32">
        <f t="shared" si="16"/>
        <v>2006</v>
      </c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</row>
    <row r="193" spans="1:90" ht="13.15" x14ac:dyDescent="0.4">
      <c r="A193" s="32">
        <f t="shared" si="16"/>
        <v>2007</v>
      </c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</row>
    <row r="194" spans="1:90" ht="13.5" thickBot="1" x14ac:dyDescent="0.45">
      <c r="A194" s="32">
        <f t="shared" si="16"/>
        <v>2008</v>
      </c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</row>
    <row r="195" spans="1:90" ht="13.5" thickTop="1" x14ac:dyDescent="0.4">
      <c r="A195" s="74" t="s">
        <v>97</v>
      </c>
      <c r="B195" s="74"/>
      <c r="C195" s="74"/>
      <c r="D195" s="74"/>
      <c r="E195" s="75">
        <f>AVERAGE(E36:E194)</f>
        <v>1.9695194738682587</v>
      </c>
      <c r="F195" s="75">
        <f>AVERAGE(F36:F194)</f>
        <v>2.7394998322612771</v>
      </c>
      <c r="G195" s="74"/>
      <c r="H195" s="74"/>
      <c r="I195" s="74"/>
      <c r="J195" s="75">
        <f>AVERAGE(J36:J194)</f>
        <v>0.19779566454960287</v>
      </c>
      <c r="K195" s="75">
        <f>AVERAGE(K36:K194)</f>
        <v>1.7142132544849729</v>
      </c>
      <c r="L195" s="75"/>
      <c r="M195" s="75"/>
      <c r="N195" s="75"/>
      <c r="O195" s="75">
        <f>AVERAGE(O36:O194)</f>
        <v>2.482139426597473</v>
      </c>
      <c r="P195" s="75">
        <f>AVERAGE(P36:P194)</f>
        <v>6.9091106523195274</v>
      </c>
      <c r="Q195" s="75"/>
      <c r="R195" s="75"/>
      <c r="S195" s="75"/>
      <c r="T195" s="75">
        <f>AVERAGE(T36:T194)</f>
        <v>0.93842440642982161</v>
      </c>
      <c r="U195" s="75">
        <f>AVERAGE(U36:U194)</f>
        <v>1.2367142784658278</v>
      </c>
      <c r="V195" s="75"/>
      <c r="W195" s="75"/>
      <c r="X195" s="75"/>
      <c r="Y195" s="75">
        <f>AVERAGE(Y36:Y194)</f>
        <v>8.0982787349180907E-2</v>
      </c>
      <c r="Z195" s="75">
        <f>AVERAGE(Z36:Z194)</f>
        <v>4.9423442425098898</v>
      </c>
      <c r="AA195" s="74"/>
      <c r="AB195" s="74"/>
      <c r="AC195" s="74"/>
      <c r="AD195" s="75">
        <f>AVERAGE(AD36:AD194)</f>
        <v>1.4053716364779001</v>
      </c>
      <c r="AE195" s="75">
        <f>AVERAGE(AE36:AE194)</f>
        <v>1.634554788098157</v>
      </c>
      <c r="AF195" s="75"/>
      <c r="AG195" s="75"/>
      <c r="AH195" s="75"/>
      <c r="AI195" s="76"/>
      <c r="AJ195" s="75">
        <f>AVERAGE(AJ36:AJ194)</f>
        <v>15.440805942845435</v>
      </c>
      <c r="AK195" s="75"/>
      <c r="AL195" s="75"/>
      <c r="AM195" s="75"/>
      <c r="AN195" s="75"/>
      <c r="AO195" s="75"/>
      <c r="AP195" s="75"/>
      <c r="AQ195" s="75"/>
      <c r="AR195" s="75"/>
      <c r="AS195" s="75">
        <f>AVERAGE(AS36:AS194)</f>
        <v>3.5340138529139504</v>
      </c>
      <c r="AT195" s="75">
        <f>AVERAGE(AT36:AT194)</f>
        <v>5.0217006749763842</v>
      </c>
      <c r="AU195" s="74"/>
      <c r="AV195" s="74"/>
      <c r="AW195" s="74"/>
      <c r="AX195" s="75">
        <f>AVERAGE(AX36:AX194)</f>
        <v>2.189473019748843</v>
      </c>
      <c r="AY195" s="75">
        <f>AVERAGE(AY36:AY194)</f>
        <v>9.9268792464651927</v>
      </c>
      <c r="AZ195" s="74"/>
      <c r="BA195" s="74"/>
      <c r="BB195" s="74"/>
      <c r="BC195" s="75">
        <f>AVERAGE(BC36:BC194)</f>
        <v>3.5262711822292578</v>
      </c>
      <c r="BD195" s="75">
        <f>AVERAGE(BD36:BD194)</f>
        <v>1.4932198593643662</v>
      </c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</row>
    <row r="196" spans="1:90" ht="13.5" thickBot="1" x14ac:dyDescent="0.45">
      <c r="A196" s="77" t="s">
        <v>62</v>
      </c>
      <c r="B196" s="77"/>
      <c r="C196" s="77"/>
      <c r="D196" s="77"/>
      <c r="E196" s="78">
        <f>MAX(E36:E194)</f>
        <v>2.4787628865979383</v>
      </c>
      <c r="F196" s="78">
        <f>MAX(F36:F194)</f>
        <v>3.4502941176470592</v>
      </c>
      <c r="G196" s="77"/>
      <c r="H196" s="77"/>
      <c r="I196" s="77"/>
      <c r="J196" s="78">
        <f>MAX(J36:J194)</f>
        <v>0.64381257509010814</v>
      </c>
      <c r="K196" s="78">
        <f>MAX(K36:K194)</f>
        <v>4.0929798270893372</v>
      </c>
      <c r="L196" s="78"/>
      <c r="M196" s="78"/>
      <c r="N196" s="78"/>
      <c r="O196" s="78">
        <f>MAX(O36:O194)</f>
        <v>3.9020574162679429</v>
      </c>
      <c r="P196" s="78">
        <f>MAX(P36:P194)</f>
        <v>13.234392825299041</v>
      </c>
      <c r="Q196" s="78"/>
      <c r="R196" s="78"/>
      <c r="S196" s="78"/>
      <c r="T196" s="78">
        <f>MAX(T36:T194)</f>
        <v>1.2933970460469157</v>
      </c>
      <c r="U196" s="78">
        <f>MAX(U36:U194)</f>
        <v>1.5554274735830933</v>
      </c>
      <c r="V196" s="78"/>
      <c r="W196" s="78"/>
      <c r="X196" s="78"/>
      <c r="Y196" s="78">
        <f>MAX(Y36:Y194)</f>
        <v>0.11785391816756166</v>
      </c>
      <c r="Z196" s="78">
        <f>MAX(Z36:Z194)</f>
        <v>5.7722766794041096</v>
      </c>
      <c r="AA196" s="77"/>
      <c r="AB196" s="77"/>
      <c r="AC196" s="77"/>
      <c r="AD196" s="78">
        <f>MAX(AD36:AD194)</f>
        <v>2.0585835948005378</v>
      </c>
      <c r="AE196" s="78">
        <f>MAX(AE36:AE194)</f>
        <v>2.2597041685342893</v>
      </c>
      <c r="AF196" s="78"/>
      <c r="AG196" s="78"/>
      <c r="AH196" s="78"/>
      <c r="AI196" s="76"/>
      <c r="AJ196" s="78">
        <f>MAX(AJ36:AJ194)</f>
        <v>18.521352042105264</v>
      </c>
      <c r="AK196" s="78"/>
      <c r="AL196" s="78"/>
      <c r="AM196" s="78"/>
      <c r="AN196" s="78"/>
      <c r="AO196" s="78"/>
      <c r="AP196" s="78"/>
      <c r="AQ196" s="78"/>
      <c r="AR196" s="78"/>
      <c r="AS196" s="78">
        <f>MAX(AS36:AS194)</f>
        <v>4.4490445859872612</v>
      </c>
      <c r="AT196" s="78">
        <f>MAX(AT36:AT194)</f>
        <v>8.8650306748466257</v>
      </c>
      <c r="AU196" s="77"/>
      <c r="AV196" s="77"/>
      <c r="AW196" s="77"/>
      <c r="AX196" s="78">
        <f>MAX(AX36:AX194)</f>
        <v>6.4083333333333332</v>
      </c>
      <c r="AY196" s="78">
        <f>MAX(AY36:AY194)</f>
        <v>19.91784702549575</v>
      </c>
      <c r="AZ196" s="77"/>
      <c r="BA196" s="77"/>
      <c r="BB196" s="77"/>
      <c r="BC196" s="78">
        <f>MAX(BC36:BC194)</f>
        <v>12.438900048195954</v>
      </c>
      <c r="BD196" s="78">
        <f>MAX(BD36:BD194)</f>
        <v>2.6896551724137931</v>
      </c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</row>
    <row r="197" spans="1:90" ht="13.5" thickTop="1" x14ac:dyDescent="0.4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</row>
    <row r="198" spans="1:90" ht="13.15" x14ac:dyDescent="0.4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</row>
    <row r="199" spans="1:90" ht="13.15" x14ac:dyDescent="0.4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</row>
    <row r="200" spans="1:90" ht="13.15" x14ac:dyDescent="0.4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</row>
    <row r="201" spans="1:90" ht="13.15" x14ac:dyDescent="0.4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</row>
    <row r="202" spans="1:90" ht="13.15" x14ac:dyDescent="0.4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</row>
    <row r="203" spans="1:90" ht="13.15" x14ac:dyDescent="0.4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</row>
    <row r="204" spans="1:90" ht="13.15" x14ac:dyDescent="0.4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</row>
    <row r="205" spans="1:90" ht="13.15" x14ac:dyDescent="0.4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</row>
    <row r="206" spans="1:90" ht="13.15" x14ac:dyDescent="0.4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</row>
    <row r="207" spans="1:90" ht="13.15" x14ac:dyDescent="0.4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</row>
    <row r="208" spans="1:90" ht="13.15" x14ac:dyDescent="0.4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</row>
    <row r="209" spans="1:90" ht="13.15" x14ac:dyDescent="0.4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</row>
    <row r="210" spans="1:90" ht="13.15" x14ac:dyDescent="0.4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</row>
    <row r="211" spans="1:90" ht="13.15" x14ac:dyDescent="0.4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</row>
    <row r="212" spans="1:90" ht="13.15" x14ac:dyDescent="0.4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</row>
    <row r="213" spans="1:90" ht="13.15" x14ac:dyDescent="0.4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</row>
    <row r="214" spans="1:90" ht="13.15" x14ac:dyDescent="0.4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</row>
    <row r="215" spans="1:90" ht="13.15" x14ac:dyDescent="0.4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</row>
    <row r="216" spans="1:90" ht="13.15" x14ac:dyDescent="0.4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</row>
    <row r="217" spans="1:90" ht="13.15" x14ac:dyDescent="0.4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</row>
    <row r="218" spans="1:90" ht="13.15" x14ac:dyDescent="0.4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</row>
    <row r="219" spans="1:90" ht="13.15" x14ac:dyDescent="0.4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</row>
    <row r="220" spans="1:90" ht="13.15" x14ac:dyDescent="0.4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</row>
    <row r="221" spans="1:90" ht="13.15" x14ac:dyDescent="0.4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</row>
    <row r="222" spans="1:90" ht="13.15" x14ac:dyDescent="0.4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</row>
    <row r="223" spans="1:90" ht="13.15" x14ac:dyDescent="0.4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</row>
    <row r="224" spans="1:90" ht="13.15" x14ac:dyDescent="0.4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</row>
    <row r="225" spans="1:90" ht="13.15" x14ac:dyDescent="0.4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</row>
    <row r="226" spans="1:90" ht="13.15" x14ac:dyDescent="0.4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</row>
    <row r="227" spans="1:90" ht="13.15" x14ac:dyDescent="0.4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</row>
    <row r="228" spans="1:90" ht="13.15" x14ac:dyDescent="0.4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</row>
    <row r="229" spans="1:90" ht="13.15" x14ac:dyDescent="0.4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</row>
    <row r="230" spans="1:90" ht="13.15" x14ac:dyDescent="0.4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</row>
    <row r="231" spans="1:90" ht="13.15" x14ac:dyDescent="0.4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</row>
    <row r="232" spans="1:90" ht="13.15" x14ac:dyDescent="0.4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</row>
    <row r="233" spans="1:90" ht="13.15" x14ac:dyDescent="0.4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</row>
    <row r="234" spans="1:90" ht="13.15" x14ac:dyDescent="0.4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</row>
    <row r="235" spans="1:90" ht="13.15" x14ac:dyDescent="0.4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</row>
    <row r="236" spans="1:90" ht="13.15" x14ac:dyDescent="0.4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</row>
    <row r="237" spans="1:90" ht="13.15" x14ac:dyDescent="0.4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</row>
    <row r="238" spans="1:90" ht="13.15" x14ac:dyDescent="0.4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</row>
    <row r="239" spans="1:90" ht="13.15" x14ac:dyDescent="0.4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</row>
    <row r="240" spans="1:90" ht="13.15" x14ac:dyDescent="0.4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</row>
    <row r="241" spans="1:90" ht="13.15" x14ac:dyDescent="0.4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</row>
    <row r="242" spans="1:90" ht="13.15" x14ac:dyDescent="0.4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</row>
    <row r="243" spans="1:90" ht="13.15" x14ac:dyDescent="0.4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</row>
    <row r="244" spans="1:90" ht="13.15" x14ac:dyDescent="0.4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</row>
    <row r="245" spans="1:90" ht="13.15" x14ac:dyDescent="0.4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</row>
    <row r="246" spans="1:90" ht="13.15" x14ac:dyDescent="0.4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</row>
    <row r="247" spans="1:90" ht="13.15" x14ac:dyDescent="0.4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</row>
    <row r="248" spans="1:90" ht="13.15" x14ac:dyDescent="0.4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</row>
    <row r="249" spans="1:90" ht="13.15" x14ac:dyDescent="0.4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</row>
    <row r="250" spans="1:90" ht="13.15" x14ac:dyDescent="0.4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</row>
    <row r="251" spans="1:90" ht="13.15" x14ac:dyDescent="0.4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</row>
    <row r="252" spans="1:90" ht="13.15" x14ac:dyDescent="0.4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</row>
    <row r="253" spans="1:90" ht="13.15" x14ac:dyDescent="0.4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</row>
    <row r="254" spans="1:90" ht="13.15" x14ac:dyDescent="0.4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</row>
    <row r="255" spans="1:90" ht="13.15" x14ac:dyDescent="0.4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</row>
    <row r="256" spans="1:90" ht="13.15" x14ac:dyDescent="0.4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</row>
    <row r="257" spans="1:90" ht="13.15" x14ac:dyDescent="0.4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</row>
    <row r="258" spans="1:90" ht="13.15" x14ac:dyDescent="0.4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</row>
    <row r="259" spans="1:90" ht="13.15" x14ac:dyDescent="0.4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</row>
    <row r="260" spans="1:90" ht="13.15" x14ac:dyDescent="0.4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</row>
    <row r="261" spans="1:90" ht="13.15" x14ac:dyDescent="0.4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</row>
    <row r="262" spans="1:90" ht="13.15" x14ac:dyDescent="0.4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</row>
    <row r="263" spans="1:90" ht="13.15" x14ac:dyDescent="0.4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0"/>
      <c r="CD263" s="10"/>
      <c r="CE263" s="10"/>
      <c r="CF263" s="10"/>
      <c r="CG263" s="10"/>
      <c r="CH263" s="10"/>
      <c r="CI263" s="10"/>
      <c r="CJ263" s="10"/>
      <c r="CK263" s="10"/>
      <c r="CL263" s="10"/>
    </row>
    <row r="264" spans="1:90" ht="13.15" x14ac:dyDescent="0.4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  <c r="CC264" s="10"/>
      <c r="CD264" s="10"/>
      <c r="CE264" s="10"/>
      <c r="CF264" s="10"/>
      <c r="CG264" s="10"/>
      <c r="CH264" s="10"/>
      <c r="CI264" s="10"/>
      <c r="CJ264" s="10"/>
      <c r="CK264" s="10"/>
      <c r="CL264" s="10"/>
    </row>
    <row r="265" spans="1:90" ht="13.15" x14ac:dyDescent="0.4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0"/>
      <c r="CD265" s="10"/>
      <c r="CE265" s="10"/>
      <c r="CF265" s="10"/>
      <c r="CG265" s="10"/>
      <c r="CH265" s="10"/>
      <c r="CI265" s="10"/>
      <c r="CJ265" s="10"/>
      <c r="CK265" s="10"/>
      <c r="CL265" s="10"/>
    </row>
    <row r="266" spans="1:90" ht="13.15" x14ac:dyDescent="0.4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0"/>
      <c r="CD266" s="10"/>
      <c r="CE266" s="10"/>
      <c r="CF266" s="10"/>
      <c r="CG266" s="10"/>
      <c r="CH266" s="10"/>
      <c r="CI266" s="10"/>
      <c r="CJ266" s="10"/>
      <c r="CK266" s="10"/>
      <c r="CL266" s="10"/>
    </row>
    <row r="267" spans="1:90" ht="13.15" x14ac:dyDescent="0.4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</row>
    <row r="268" spans="1:90" ht="13.15" x14ac:dyDescent="0.4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</row>
    <row r="269" spans="1:90" ht="13.15" x14ac:dyDescent="0.4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</row>
    <row r="270" spans="1:90" ht="13.15" x14ac:dyDescent="0.4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</row>
    <row r="271" spans="1:90" ht="13.15" x14ac:dyDescent="0.4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</row>
    <row r="272" spans="1:90" ht="13.15" x14ac:dyDescent="0.4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</row>
    <row r="273" spans="1:90" ht="13.15" x14ac:dyDescent="0.4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</row>
    <row r="274" spans="1:90" ht="13.15" x14ac:dyDescent="0.4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</row>
    <row r="275" spans="1:90" ht="13.15" x14ac:dyDescent="0.4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</row>
    <row r="276" spans="1:90" ht="13.15" x14ac:dyDescent="0.4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</row>
    <row r="277" spans="1:90" ht="13.15" x14ac:dyDescent="0.4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</row>
    <row r="278" spans="1:90" ht="13.15" x14ac:dyDescent="0.4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</row>
    <row r="279" spans="1:90" ht="13.15" x14ac:dyDescent="0.4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</row>
    <row r="280" spans="1:90" ht="13.15" x14ac:dyDescent="0.4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</row>
    <row r="281" spans="1:90" ht="13.15" x14ac:dyDescent="0.4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</row>
    <row r="282" spans="1:90" ht="13.15" x14ac:dyDescent="0.4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</row>
    <row r="283" spans="1:90" ht="13.15" x14ac:dyDescent="0.4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</row>
    <row r="284" spans="1:90" ht="13.15" x14ac:dyDescent="0.4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</row>
    <row r="285" spans="1:90" ht="13.15" x14ac:dyDescent="0.4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</row>
    <row r="286" spans="1:90" ht="13.15" x14ac:dyDescent="0.4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</row>
    <row r="287" spans="1:90" ht="13.15" x14ac:dyDescent="0.4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</row>
    <row r="288" spans="1:90" ht="13.15" x14ac:dyDescent="0.4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</row>
    <row r="289" spans="1:90" ht="13.15" x14ac:dyDescent="0.4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</row>
    <row r="290" spans="1:90" ht="13.15" x14ac:dyDescent="0.4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</row>
    <row r="291" spans="1:90" ht="13.15" x14ac:dyDescent="0.4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</row>
    <row r="292" spans="1:90" ht="13.15" x14ac:dyDescent="0.4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  <c r="CC292" s="10"/>
      <c r="CD292" s="10"/>
      <c r="CE292" s="10"/>
      <c r="CF292" s="10"/>
      <c r="CG292" s="10"/>
      <c r="CH292" s="10"/>
      <c r="CI292" s="10"/>
      <c r="CJ292" s="10"/>
      <c r="CK292" s="10"/>
      <c r="CL292" s="10"/>
    </row>
    <row r="293" spans="1:90" ht="13.15" x14ac:dyDescent="0.4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</row>
    <row r="294" spans="1:90" ht="13.15" x14ac:dyDescent="0.4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</row>
  </sheetData>
  <mergeCells count="11">
    <mergeCell ref="AA4:AE4"/>
    <mergeCell ref="B4:F4"/>
    <mergeCell ref="G4:K4"/>
    <mergeCell ref="L4:P4"/>
    <mergeCell ref="Q4:U4"/>
    <mergeCell ref="V4:Z4"/>
    <mergeCell ref="AF4:AJ4"/>
    <mergeCell ref="AK4:AO4"/>
    <mergeCell ref="AP4:AT4"/>
    <mergeCell ref="AU4:AY4"/>
    <mergeCell ref="AZ4:BD4"/>
  </mergeCell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M238"/>
  <sheetViews>
    <sheetView workbookViewId="0">
      <pane xSplit="1" ySplit="7" topLeftCell="B36" activePane="bottomRight" state="frozen"/>
      <selection activeCell="J44" sqref="J44"/>
      <selection pane="topRight" activeCell="J44" sqref="J44"/>
      <selection pane="bottomLeft" activeCell="J44" sqref="J44"/>
      <selection pane="bottomRight" activeCell="J44" sqref="J44"/>
    </sheetView>
  </sheetViews>
  <sheetFormatPr defaultColWidth="8.86328125" defaultRowHeight="12.75" x14ac:dyDescent="0.35"/>
  <cols>
    <col min="1" max="1" width="9.265625" bestFit="1" customWidth="1"/>
    <col min="2" max="4" width="15.73046875" customWidth="1"/>
    <col min="5" max="11" width="9.265625" bestFit="1" customWidth="1"/>
    <col min="12" max="12" width="9.86328125" bestFit="1" customWidth="1"/>
    <col min="13" max="13" width="11.1328125" bestFit="1" customWidth="1"/>
    <col min="14" max="14" width="9.86328125" bestFit="1" customWidth="1"/>
    <col min="15" max="16" width="9.265625" bestFit="1" customWidth="1"/>
    <col min="17" max="18" width="11.1328125" bestFit="1" customWidth="1"/>
    <col min="19" max="19" width="15.1328125" bestFit="1" customWidth="1"/>
    <col min="20" max="21" width="9.265625" bestFit="1" customWidth="1"/>
    <col min="22" max="22" width="12" bestFit="1" customWidth="1"/>
    <col min="23" max="23" width="12.86328125" bestFit="1" customWidth="1"/>
    <col min="24" max="24" width="12" bestFit="1" customWidth="1"/>
    <col min="25" max="28" width="9.265625" bestFit="1" customWidth="1"/>
    <col min="29" max="29" width="9.86328125" bestFit="1" customWidth="1"/>
    <col min="30" max="31" width="9.265625" bestFit="1" customWidth="1"/>
    <col min="33" max="48" width="9.265625" bestFit="1" customWidth="1"/>
    <col min="49" max="49" width="9.86328125" bestFit="1" customWidth="1"/>
    <col min="50" max="52" width="9.265625" bestFit="1" customWidth="1"/>
    <col min="53" max="53" width="9.86328125" bestFit="1" customWidth="1"/>
    <col min="54" max="55" width="11.1328125" bestFit="1" customWidth="1"/>
    <col min="56" max="62" width="9.265625" bestFit="1" customWidth="1"/>
    <col min="63" max="64" width="12" bestFit="1" customWidth="1"/>
    <col min="65" max="65" width="11.1328125" bestFit="1" customWidth="1"/>
    <col min="66" max="69" width="9.265625" bestFit="1" customWidth="1"/>
    <col min="70" max="70" width="15.1328125" bestFit="1" customWidth="1"/>
    <col min="71" max="77" width="9.265625" bestFit="1" customWidth="1"/>
    <col min="78" max="80" width="12" bestFit="1" customWidth="1"/>
    <col min="81" max="82" width="9.265625" bestFit="1" customWidth="1"/>
  </cols>
  <sheetData>
    <row r="1" spans="1:91" ht="15.75" thickBot="1" x14ac:dyDescent="0.5">
      <c r="A1" s="27" t="s">
        <v>98</v>
      </c>
    </row>
    <row r="2" spans="1:91" ht="13.9" thickTop="1" thickBot="1" x14ac:dyDescent="0.45">
      <c r="A2" s="79"/>
      <c r="B2" s="80" t="s">
        <v>73</v>
      </c>
      <c r="C2" s="80"/>
      <c r="D2" s="81"/>
      <c r="E2" s="82"/>
      <c r="F2" s="82"/>
      <c r="G2" s="80" t="s">
        <v>74</v>
      </c>
      <c r="H2" s="83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</row>
    <row r="3" spans="1:91" ht="13.5" thickTop="1" x14ac:dyDescent="0.4">
      <c r="B3" s="173" t="s">
        <v>99</v>
      </c>
      <c r="C3" s="173"/>
      <c r="D3" s="173"/>
      <c r="E3" s="173"/>
      <c r="F3" s="173"/>
      <c r="G3" s="174" t="s">
        <v>100</v>
      </c>
      <c r="H3" s="174"/>
      <c r="I3" s="174"/>
      <c r="J3" s="174"/>
      <c r="K3" s="174"/>
      <c r="L3" s="174" t="s">
        <v>101</v>
      </c>
      <c r="M3" s="174"/>
      <c r="N3" s="174"/>
      <c r="O3" s="174"/>
      <c r="P3" s="174"/>
      <c r="Q3" s="174" t="s">
        <v>102</v>
      </c>
      <c r="R3" s="174"/>
      <c r="S3" s="174"/>
      <c r="T3" s="174"/>
      <c r="U3" s="174"/>
      <c r="V3" s="30" t="s">
        <v>103</v>
      </c>
      <c r="W3" s="30"/>
      <c r="X3" s="30"/>
      <c r="Y3" s="30"/>
      <c r="Z3" s="30"/>
      <c r="AA3" s="30" t="s">
        <v>104</v>
      </c>
      <c r="AB3" s="30"/>
      <c r="AC3" s="30"/>
      <c r="AD3" s="30"/>
      <c r="AE3" s="30"/>
      <c r="AF3" s="30" t="s">
        <v>105</v>
      </c>
      <c r="AG3" s="30"/>
      <c r="AH3" s="30"/>
      <c r="AI3" s="30"/>
      <c r="AJ3" s="30"/>
      <c r="AK3" s="30"/>
      <c r="AL3" s="30" t="s">
        <v>106</v>
      </c>
      <c r="AM3" s="30"/>
      <c r="AN3" s="30"/>
      <c r="AO3" s="30"/>
      <c r="AP3" s="30"/>
      <c r="AQ3" s="30" t="s">
        <v>107</v>
      </c>
      <c r="AR3" s="30"/>
      <c r="AS3" s="30"/>
      <c r="AT3" s="30"/>
      <c r="AU3" s="30"/>
      <c r="AV3" s="30" t="s">
        <v>108</v>
      </c>
      <c r="AW3" s="30"/>
      <c r="AX3" s="30"/>
      <c r="AY3" s="30"/>
      <c r="AZ3" s="30"/>
      <c r="BA3" s="171" t="s">
        <v>109</v>
      </c>
      <c r="BB3" s="171"/>
      <c r="BC3" s="171"/>
      <c r="BD3" s="171"/>
      <c r="BE3" s="171"/>
      <c r="BF3" s="30" t="s">
        <v>110</v>
      </c>
      <c r="BG3" s="30"/>
      <c r="BH3" s="30"/>
      <c r="BI3" s="30"/>
      <c r="BJ3" s="30"/>
      <c r="BK3" s="174" t="s">
        <v>111</v>
      </c>
      <c r="BL3" s="174"/>
      <c r="BM3" s="174"/>
      <c r="BN3" s="174"/>
      <c r="BO3" s="174"/>
      <c r="BP3" s="84" t="s">
        <v>112</v>
      </c>
      <c r="BQ3" s="84"/>
      <c r="BR3" s="84"/>
      <c r="BS3" s="84"/>
      <c r="BT3" s="84"/>
      <c r="BU3" s="172" t="s">
        <v>113</v>
      </c>
      <c r="BV3" s="172"/>
      <c r="BW3" s="172"/>
      <c r="BX3" s="172"/>
      <c r="BY3" s="172"/>
      <c r="BZ3" s="30" t="s">
        <v>114</v>
      </c>
      <c r="CA3" s="30"/>
      <c r="CB3" s="30"/>
      <c r="CC3" s="30"/>
      <c r="CD3" s="30"/>
      <c r="CE3" s="10"/>
      <c r="CF3" s="10"/>
      <c r="CG3" s="10"/>
      <c r="CH3" s="10"/>
      <c r="CI3" s="10"/>
      <c r="CJ3" s="10"/>
      <c r="CK3" s="10"/>
      <c r="CL3" s="10"/>
      <c r="CM3" s="10"/>
    </row>
    <row r="4" spans="1:91" ht="13.15" x14ac:dyDescent="0.4">
      <c r="A4" s="10"/>
      <c r="B4" s="171" t="s">
        <v>115</v>
      </c>
      <c r="C4" s="171"/>
      <c r="D4" s="171"/>
      <c r="E4" s="171"/>
      <c r="F4" s="171"/>
      <c r="G4" s="171" t="s">
        <v>116</v>
      </c>
      <c r="H4" s="171"/>
      <c r="I4" s="171"/>
      <c r="J4" s="171"/>
      <c r="K4" s="171"/>
      <c r="L4" s="171" t="s">
        <v>117</v>
      </c>
      <c r="M4" s="171"/>
      <c r="N4" s="171"/>
      <c r="O4" s="171"/>
      <c r="P4" s="171"/>
      <c r="Q4" s="171" t="s">
        <v>118</v>
      </c>
      <c r="R4" s="171"/>
      <c r="S4" s="171"/>
      <c r="T4" s="171"/>
      <c r="U4" s="171"/>
      <c r="V4" s="171" t="s">
        <v>119</v>
      </c>
      <c r="W4" s="171"/>
      <c r="X4" s="171"/>
      <c r="Y4" s="171"/>
      <c r="Z4" s="171"/>
      <c r="AA4" s="171" t="s">
        <v>120</v>
      </c>
      <c r="AB4" s="171"/>
      <c r="AC4" s="171"/>
      <c r="AD4" s="171"/>
      <c r="AE4" s="171"/>
      <c r="AF4" s="85"/>
      <c r="AG4" s="171" t="s">
        <v>47</v>
      </c>
      <c r="AH4" s="171"/>
      <c r="AI4" s="171"/>
      <c r="AJ4" s="171"/>
      <c r="AK4" s="171"/>
      <c r="AL4" s="171" t="s">
        <v>121</v>
      </c>
      <c r="AM4" s="171"/>
      <c r="AN4" s="171"/>
      <c r="AO4" s="171"/>
      <c r="AP4" s="171"/>
      <c r="AQ4" s="171" t="s">
        <v>122</v>
      </c>
      <c r="AR4" s="171"/>
      <c r="AS4" s="171"/>
      <c r="AT4" s="171"/>
      <c r="AU4" s="171"/>
      <c r="AV4" s="171" t="s">
        <v>123</v>
      </c>
      <c r="AW4" s="171"/>
      <c r="AX4" s="171"/>
      <c r="AY4" s="171"/>
      <c r="AZ4" s="171"/>
      <c r="BA4" s="171" t="s">
        <v>51</v>
      </c>
      <c r="BB4" s="171"/>
      <c r="BC4" s="171"/>
      <c r="BD4" s="171"/>
      <c r="BE4" s="171"/>
      <c r="BF4" s="171" t="s">
        <v>124</v>
      </c>
      <c r="BG4" s="171"/>
      <c r="BH4" s="171"/>
      <c r="BI4" s="171"/>
      <c r="BJ4" s="171"/>
      <c r="BK4" s="171" t="s">
        <v>125</v>
      </c>
      <c r="BL4" s="171"/>
      <c r="BM4" s="171"/>
      <c r="BN4" s="171"/>
      <c r="BO4" s="171"/>
      <c r="BP4" s="171" t="s">
        <v>126</v>
      </c>
      <c r="BQ4" s="171"/>
      <c r="BR4" s="171"/>
      <c r="BS4" s="171"/>
      <c r="BT4" s="171"/>
      <c r="BU4" s="171" t="s">
        <v>127</v>
      </c>
      <c r="BV4" s="171"/>
      <c r="BW4" s="171"/>
      <c r="BX4" s="171"/>
      <c r="BY4" s="171"/>
      <c r="BZ4" s="171" t="s">
        <v>128</v>
      </c>
      <c r="CA4" s="171"/>
      <c r="CB4" s="171"/>
      <c r="CC4" s="171"/>
      <c r="CD4" s="171"/>
      <c r="CE4" s="10"/>
      <c r="CF4" s="10"/>
      <c r="CG4" s="10"/>
      <c r="CH4" s="10"/>
      <c r="CI4" s="10"/>
      <c r="CJ4" s="10"/>
      <c r="CK4" s="10"/>
      <c r="CL4" s="10"/>
      <c r="CM4" s="10"/>
    </row>
    <row r="5" spans="1:91" ht="13.15" x14ac:dyDescent="0.4">
      <c r="A5" s="10"/>
      <c r="B5" s="30"/>
      <c r="C5" s="30"/>
      <c r="D5" s="30"/>
      <c r="E5" s="30" t="s">
        <v>11</v>
      </c>
      <c r="F5" s="30" t="s">
        <v>1</v>
      </c>
      <c r="G5" s="30"/>
      <c r="H5" s="30"/>
      <c r="I5" s="30"/>
      <c r="J5" s="30" t="s">
        <v>11</v>
      </c>
      <c r="K5" s="30" t="s">
        <v>1</v>
      </c>
      <c r="L5" s="30"/>
      <c r="M5" s="30"/>
      <c r="N5" s="30"/>
      <c r="O5" s="30" t="s">
        <v>11</v>
      </c>
      <c r="P5" s="30" t="s">
        <v>1</v>
      </c>
      <c r="Q5" s="30"/>
      <c r="R5" s="30"/>
      <c r="S5" s="30"/>
      <c r="T5" s="30" t="s">
        <v>11</v>
      </c>
      <c r="U5" s="30" t="s">
        <v>1</v>
      </c>
      <c r="V5" s="30"/>
      <c r="W5" s="30"/>
      <c r="X5" s="30"/>
      <c r="Y5" s="30" t="s">
        <v>11</v>
      </c>
      <c r="Z5" s="30" t="s">
        <v>1</v>
      </c>
      <c r="AA5" s="30"/>
      <c r="AB5" s="30"/>
      <c r="AC5" s="30"/>
      <c r="AD5" s="30" t="s">
        <v>11</v>
      </c>
      <c r="AE5" s="30" t="s">
        <v>1</v>
      </c>
      <c r="AF5" s="30"/>
      <c r="AG5" s="30"/>
      <c r="AH5" s="30"/>
      <c r="AI5" s="30"/>
      <c r="AJ5" s="30" t="s">
        <v>11</v>
      </c>
      <c r="AK5" s="30" t="s">
        <v>1</v>
      </c>
      <c r="AL5" s="30"/>
      <c r="AM5" s="30"/>
      <c r="AN5" s="30"/>
      <c r="AO5" s="30" t="s">
        <v>11</v>
      </c>
      <c r="AP5" s="30" t="s">
        <v>1</v>
      </c>
      <c r="AQ5" s="30"/>
      <c r="AR5" s="30"/>
      <c r="AS5" s="30"/>
      <c r="AT5" s="30" t="s">
        <v>11</v>
      </c>
      <c r="AU5" s="30" t="s">
        <v>1</v>
      </c>
      <c r="AV5" s="30"/>
      <c r="AW5" s="30"/>
      <c r="AX5" s="30"/>
      <c r="AY5" s="30" t="s">
        <v>11</v>
      </c>
      <c r="AZ5" s="30" t="s">
        <v>1</v>
      </c>
      <c r="BA5" s="30"/>
      <c r="BB5" s="30"/>
      <c r="BC5" s="30"/>
      <c r="BD5" s="30" t="s">
        <v>11</v>
      </c>
      <c r="BE5" s="30" t="s">
        <v>1</v>
      </c>
      <c r="BF5" s="30"/>
      <c r="BG5" s="30"/>
      <c r="BH5" s="30"/>
      <c r="BI5" s="30" t="s">
        <v>11</v>
      </c>
      <c r="BJ5" s="30" t="s">
        <v>1</v>
      </c>
      <c r="BK5" s="30"/>
      <c r="BL5" s="30"/>
      <c r="BM5" s="30"/>
      <c r="BN5" s="30" t="s">
        <v>11</v>
      </c>
      <c r="BO5" s="30" t="s">
        <v>1</v>
      </c>
      <c r="BP5" s="30"/>
      <c r="BQ5" s="30"/>
      <c r="BR5" s="30"/>
      <c r="BS5" s="30" t="s">
        <v>11</v>
      </c>
      <c r="BT5" s="30" t="s">
        <v>1</v>
      </c>
      <c r="BU5" s="30"/>
      <c r="BV5" s="30"/>
      <c r="BW5" s="30"/>
      <c r="BX5" s="30" t="s">
        <v>11</v>
      </c>
      <c r="BY5" s="30" t="s">
        <v>1</v>
      </c>
      <c r="BZ5" s="30"/>
      <c r="CA5" s="30"/>
      <c r="CB5" s="30"/>
      <c r="CC5" s="30" t="s">
        <v>11</v>
      </c>
      <c r="CD5" s="30" t="s">
        <v>1</v>
      </c>
      <c r="CE5" s="10"/>
      <c r="CF5" s="10"/>
      <c r="CG5" s="10"/>
      <c r="CH5" s="10"/>
      <c r="CI5" s="10"/>
      <c r="CJ5" s="10"/>
      <c r="CK5" s="10"/>
      <c r="CL5" s="10"/>
      <c r="CM5" s="10"/>
    </row>
    <row r="6" spans="1:91" ht="13.15" x14ac:dyDescent="0.4">
      <c r="A6" s="10"/>
      <c r="B6" s="30" t="s">
        <v>11</v>
      </c>
      <c r="C6" s="30" t="s">
        <v>1</v>
      </c>
      <c r="D6" s="30" t="s">
        <v>4</v>
      </c>
      <c r="E6" s="30" t="s">
        <v>2</v>
      </c>
      <c r="F6" s="30" t="s">
        <v>2</v>
      </c>
      <c r="G6" s="30" t="s">
        <v>11</v>
      </c>
      <c r="H6" s="30" t="s">
        <v>1</v>
      </c>
      <c r="I6" s="30" t="s">
        <v>4</v>
      </c>
      <c r="J6" s="30" t="s">
        <v>2</v>
      </c>
      <c r="K6" s="30" t="s">
        <v>2</v>
      </c>
      <c r="L6" s="30" t="s">
        <v>11</v>
      </c>
      <c r="M6" s="30" t="s">
        <v>1</v>
      </c>
      <c r="N6" s="30" t="s">
        <v>4</v>
      </c>
      <c r="O6" s="30" t="s">
        <v>2</v>
      </c>
      <c r="P6" s="30" t="s">
        <v>2</v>
      </c>
      <c r="Q6" s="30" t="s">
        <v>11</v>
      </c>
      <c r="R6" s="30" t="s">
        <v>1</v>
      </c>
      <c r="S6" s="30" t="s">
        <v>4</v>
      </c>
      <c r="T6" s="30" t="s">
        <v>2</v>
      </c>
      <c r="U6" s="30" t="s">
        <v>2</v>
      </c>
      <c r="V6" s="30" t="s">
        <v>11</v>
      </c>
      <c r="W6" s="30" t="s">
        <v>1</v>
      </c>
      <c r="X6" s="30" t="s">
        <v>4</v>
      </c>
      <c r="Y6" s="30" t="s">
        <v>2</v>
      </c>
      <c r="Z6" s="30" t="s">
        <v>2</v>
      </c>
      <c r="AA6" s="30" t="s">
        <v>11</v>
      </c>
      <c r="AB6" s="30" t="s">
        <v>1</v>
      </c>
      <c r="AC6" s="30" t="s">
        <v>4</v>
      </c>
      <c r="AD6" s="30" t="s">
        <v>2</v>
      </c>
      <c r="AE6" s="30" t="s">
        <v>2</v>
      </c>
      <c r="AF6" s="30"/>
      <c r="AG6" s="30" t="s">
        <v>11</v>
      </c>
      <c r="AH6" s="30" t="s">
        <v>1</v>
      </c>
      <c r="AI6" s="30" t="s">
        <v>4</v>
      </c>
      <c r="AJ6" s="30" t="s">
        <v>2</v>
      </c>
      <c r="AK6" s="30" t="s">
        <v>2</v>
      </c>
      <c r="AL6" s="30" t="s">
        <v>11</v>
      </c>
      <c r="AM6" s="30" t="s">
        <v>1</v>
      </c>
      <c r="AN6" s="30" t="s">
        <v>4</v>
      </c>
      <c r="AO6" s="30" t="s">
        <v>2</v>
      </c>
      <c r="AP6" s="30" t="s">
        <v>2</v>
      </c>
      <c r="AQ6" s="30" t="s">
        <v>11</v>
      </c>
      <c r="AR6" s="30" t="s">
        <v>1</v>
      </c>
      <c r="AS6" s="30" t="s">
        <v>4</v>
      </c>
      <c r="AT6" s="30" t="s">
        <v>2</v>
      </c>
      <c r="AU6" s="30" t="s">
        <v>2</v>
      </c>
      <c r="AV6" s="30" t="s">
        <v>11</v>
      </c>
      <c r="AW6" s="30" t="s">
        <v>1</v>
      </c>
      <c r="AX6" s="30" t="s">
        <v>4</v>
      </c>
      <c r="AY6" s="30" t="s">
        <v>2</v>
      </c>
      <c r="AZ6" s="30" t="s">
        <v>2</v>
      </c>
      <c r="BA6" s="30" t="s">
        <v>11</v>
      </c>
      <c r="BB6" s="30" t="s">
        <v>1</v>
      </c>
      <c r="BC6" s="30" t="s">
        <v>4</v>
      </c>
      <c r="BD6" s="30" t="s">
        <v>2</v>
      </c>
      <c r="BE6" s="30" t="s">
        <v>2</v>
      </c>
      <c r="BF6" s="30" t="s">
        <v>11</v>
      </c>
      <c r="BG6" s="30" t="s">
        <v>1</v>
      </c>
      <c r="BH6" s="30" t="s">
        <v>4</v>
      </c>
      <c r="BI6" s="30" t="s">
        <v>2</v>
      </c>
      <c r="BJ6" s="30" t="s">
        <v>2</v>
      </c>
      <c r="BK6" s="30" t="s">
        <v>11</v>
      </c>
      <c r="BL6" s="30" t="s">
        <v>1</v>
      </c>
      <c r="BM6" s="30" t="s">
        <v>4</v>
      </c>
      <c r="BN6" s="30" t="s">
        <v>2</v>
      </c>
      <c r="BO6" s="30" t="s">
        <v>2</v>
      </c>
      <c r="BP6" s="30" t="s">
        <v>11</v>
      </c>
      <c r="BQ6" s="30" t="s">
        <v>1</v>
      </c>
      <c r="BR6" s="30" t="s">
        <v>4</v>
      </c>
      <c r="BS6" s="30" t="s">
        <v>2</v>
      </c>
      <c r="BT6" s="30" t="s">
        <v>2</v>
      </c>
      <c r="BU6" s="30" t="s">
        <v>11</v>
      </c>
      <c r="BV6" s="30" t="s">
        <v>1</v>
      </c>
      <c r="BW6" s="30" t="s">
        <v>4</v>
      </c>
      <c r="BX6" s="30" t="s">
        <v>2</v>
      </c>
      <c r="BY6" s="30" t="s">
        <v>2</v>
      </c>
      <c r="BZ6" s="30" t="s">
        <v>11</v>
      </c>
      <c r="CA6" s="30" t="s">
        <v>1</v>
      </c>
      <c r="CB6" s="30" t="s">
        <v>4</v>
      </c>
      <c r="CC6" s="30" t="s">
        <v>2</v>
      </c>
      <c r="CD6" s="30" t="s">
        <v>2</v>
      </c>
      <c r="CE6" s="10"/>
      <c r="CF6" s="10"/>
      <c r="CG6" s="10"/>
      <c r="CH6" s="10"/>
      <c r="CI6" s="10"/>
      <c r="CJ6" s="10"/>
      <c r="CK6" s="10"/>
      <c r="CL6" s="10"/>
      <c r="CM6" s="10"/>
    </row>
    <row r="7" spans="1:91" ht="13.15" x14ac:dyDescent="0.4">
      <c r="A7" s="10"/>
      <c r="B7" s="30" t="s">
        <v>65</v>
      </c>
      <c r="C7" s="30" t="s">
        <v>65</v>
      </c>
      <c r="D7" s="30"/>
      <c r="E7" s="30" t="s">
        <v>4</v>
      </c>
      <c r="F7" s="30" t="s">
        <v>4</v>
      </c>
      <c r="G7" s="30" t="s">
        <v>65</v>
      </c>
      <c r="H7" s="30" t="s">
        <v>65</v>
      </c>
      <c r="I7" s="30"/>
      <c r="J7" s="30" t="s">
        <v>4</v>
      </c>
      <c r="K7" s="30" t="s">
        <v>4</v>
      </c>
      <c r="L7" s="30" t="s">
        <v>65</v>
      </c>
      <c r="M7" s="30" t="s">
        <v>65</v>
      </c>
      <c r="N7" s="30"/>
      <c r="O7" s="30" t="s">
        <v>4</v>
      </c>
      <c r="P7" s="30" t="s">
        <v>4</v>
      </c>
      <c r="Q7" s="30" t="s">
        <v>65</v>
      </c>
      <c r="R7" s="30" t="s">
        <v>65</v>
      </c>
      <c r="S7" s="30"/>
      <c r="T7" s="30" t="s">
        <v>4</v>
      </c>
      <c r="U7" s="30" t="s">
        <v>4</v>
      </c>
      <c r="V7" s="30" t="s">
        <v>65</v>
      </c>
      <c r="W7" s="30" t="s">
        <v>65</v>
      </c>
      <c r="X7" s="30"/>
      <c r="Y7" s="30" t="s">
        <v>4</v>
      </c>
      <c r="Z7" s="30" t="s">
        <v>4</v>
      </c>
      <c r="AA7" s="30" t="s">
        <v>65</v>
      </c>
      <c r="AB7" s="30" t="s">
        <v>65</v>
      </c>
      <c r="AC7" s="30"/>
      <c r="AD7" s="30" t="s">
        <v>4</v>
      </c>
      <c r="AE7" s="30" t="s">
        <v>4</v>
      </c>
      <c r="AF7" s="30"/>
      <c r="AG7" s="30" t="s">
        <v>65</v>
      </c>
      <c r="AH7" s="30" t="s">
        <v>65</v>
      </c>
      <c r="AI7" s="30"/>
      <c r="AJ7" s="30" t="s">
        <v>4</v>
      </c>
      <c r="AK7" s="30" t="s">
        <v>4</v>
      </c>
      <c r="AL7" s="30" t="s">
        <v>65</v>
      </c>
      <c r="AM7" s="30" t="s">
        <v>65</v>
      </c>
      <c r="AN7" s="30"/>
      <c r="AO7" s="30" t="s">
        <v>4</v>
      </c>
      <c r="AP7" s="30" t="s">
        <v>4</v>
      </c>
      <c r="AQ7" s="30" t="s">
        <v>65</v>
      </c>
      <c r="AR7" s="30" t="s">
        <v>65</v>
      </c>
      <c r="AS7" s="30"/>
      <c r="AT7" s="30" t="s">
        <v>4</v>
      </c>
      <c r="AU7" s="30" t="s">
        <v>4</v>
      </c>
      <c r="AV7" s="30" t="s">
        <v>65</v>
      </c>
      <c r="AW7" s="30" t="s">
        <v>65</v>
      </c>
      <c r="AX7" s="30"/>
      <c r="AY7" s="30" t="s">
        <v>4</v>
      </c>
      <c r="AZ7" s="30" t="s">
        <v>4</v>
      </c>
      <c r="BA7" s="30" t="s">
        <v>65</v>
      </c>
      <c r="BB7" s="30" t="s">
        <v>65</v>
      </c>
      <c r="BC7" s="30"/>
      <c r="BD7" s="30" t="s">
        <v>4</v>
      </c>
      <c r="BE7" s="30" t="s">
        <v>4</v>
      </c>
      <c r="BF7" s="30" t="s">
        <v>65</v>
      </c>
      <c r="BG7" s="30" t="s">
        <v>65</v>
      </c>
      <c r="BH7" s="30"/>
      <c r="BI7" s="30" t="s">
        <v>4</v>
      </c>
      <c r="BJ7" s="30" t="s">
        <v>4</v>
      </c>
      <c r="BK7" s="30" t="s">
        <v>65</v>
      </c>
      <c r="BL7" s="30" t="s">
        <v>65</v>
      </c>
      <c r="BM7" s="30"/>
      <c r="BN7" s="30" t="s">
        <v>4</v>
      </c>
      <c r="BO7" s="30" t="s">
        <v>4</v>
      </c>
      <c r="BP7" s="30" t="s">
        <v>65</v>
      </c>
      <c r="BQ7" s="30" t="s">
        <v>65</v>
      </c>
      <c r="BR7" s="30"/>
      <c r="BS7" s="30" t="s">
        <v>4</v>
      </c>
      <c r="BT7" s="30" t="s">
        <v>4</v>
      </c>
      <c r="BU7" s="30" t="s">
        <v>65</v>
      </c>
      <c r="BV7" s="30" t="s">
        <v>65</v>
      </c>
      <c r="BW7" s="30"/>
      <c r="BX7" s="30" t="s">
        <v>4</v>
      </c>
      <c r="BY7" s="30" t="s">
        <v>4</v>
      </c>
      <c r="BZ7" s="30" t="s">
        <v>65</v>
      </c>
      <c r="CA7" s="30" t="s">
        <v>65</v>
      </c>
      <c r="CB7" s="30"/>
      <c r="CC7" s="30" t="s">
        <v>4</v>
      </c>
      <c r="CD7" s="30" t="s">
        <v>4</v>
      </c>
      <c r="CE7" s="10"/>
      <c r="CF7" s="10"/>
      <c r="CG7" s="10"/>
      <c r="CH7" s="10"/>
      <c r="CI7" s="10"/>
      <c r="CJ7" s="10"/>
      <c r="CK7" s="10"/>
      <c r="CL7" s="10"/>
      <c r="CM7" s="10"/>
    </row>
    <row r="8" spans="1:91" ht="13.15" x14ac:dyDescent="0.4">
      <c r="A8" s="32">
        <v>1820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10"/>
      <c r="CG8" s="10"/>
      <c r="CH8" s="10"/>
      <c r="CI8" s="10"/>
      <c r="CJ8" s="10"/>
      <c r="CK8" s="10"/>
      <c r="CL8" s="10"/>
      <c r="CM8" s="10"/>
    </row>
    <row r="9" spans="1:91" ht="13.15" x14ac:dyDescent="0.4">
      <c r="A9" s="32">
        <f t="shared" ref="A9:A37" si="0">A8+1</f>
        <v>1821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10"/>
      <c r="CG9" s="10"/>
      <c r="CH9" s="10"/>
      <c r="CI9" s="10"/>
      <c r="CJ9" s="10"/>
      <c r="CK9" s="10"/>
      <c r="CL9" s="10"/>
      <c r="CM9" s="10"/>
    </row>
    <row r="10" spans="1:91" ht="13.15" x14ac:dyDescent="0.4">
      <c r="A10" s="32">
        <f t="shared" si="0"/>
        <v>1822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7"/>
      <c r="M10" s="87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10"/>
      <c r="CG10" s="10"/>
      <c r="CH10" s="10"/>
      <c r="CI10" s="10"/>
      <c r="CJ10" s="10"/>
      <c r="CK10" s="10"/>
      <c r="CL10" s="10"/>
      <c r="CM10" s="10"/>
    </row>
    <row r="11" spans="1:91" ht="13.15" x14ac:dyDescent="0.4">
      <c r="A11" s="32">
        <f t="shared" si="0"/>
        <v>1823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7"/>
      <c r="M11" s="87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8">
        <v>0</v>
      </c>
      <c r="BB11" s="88">
        <v>45</v>
      </c>
      <c r="BC11" s="87">
        <v>15</v>
      </c>
      <c r="BD11" s="89">
        <f t="shared" ref="BD11:BD38" si="1">BA11/$BC11</f>
        <v>0</v>
      </c>
      <c r="BE11" s="89">
        <f>BB11/$BC11</f>
        <v>3</v>
      </c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10"/>
      <c r="CG11" s="10"/>
      <c r="CH11" s="10"/>
      <c r="CI11" s="10"/>
      <c r="CJ11" s="10"/>
      <c r="CK11" s="10"/>
      <c r="CL11" s="10"/>
      <c r="CM11" s="10"/>
    </row>
    <row r="12" spans="1:91" ht="13.15" x14ac:dyDescent="0.4">
      <c r="A12" s="32">
        <f t="shared" si="0"/>
        <v>1824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90">
        <v>6.5937165775401079</v>
      </c>
      <c r="M12" s="87"/>
      <c r="N12" s="87">
        <v>6</v>
      </c>
      <c r="O12" s="86">
        <f>L12/$N12</f>
        <v>1.0989527629233513</v>
      </c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91">
        <v>30.731782945736434</v>
      </c>
      <c r="BB12" s="88">
        <f>45+BA12</f>
        <v>75.731782945736427</v>
      </c>
      <c r="BC12" s="87">
        <v>15</v>
      </c>
      <c r="BD12" s="89">
        <f t="shared" si="1"/>
        <v>2.0487855297157624</v>
      </c>
      <c r="BE12" s="89">
        <f>BB12/$BC12</f>
        <v>5.0487855297157616</v>
      </c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10"/>
      <c r="CG12" s="10"/>
      <c r="CH12" s="10"/>
      <c r="CI12" s="10"/>
      <c r="CJ12" s="10"/>
      <c r="CK12" s="10"/>
      <c r="CL12" s="10"/>
      <c r="CM12" s="10"/>
    </row>
    <row r="13" spans="1:91" ht="13.15" x14ac:dyDescent="0.4">
      <c r="A13" s="32">
        <f t="shared" si="0"/>
        <v>1825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90">
        <v>23.717417635658915</v>
      </c>
      <c r="M13" s="87"/>
      <c r="N13" s="87">
        <v>4.7</v>
      </c>
      <c r="O13" s="86">
        <f t="shared" ref="O13:O57" si="2">L13/$N13</f>
        <v>5.0462590714167899</v>
      </c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90">
        <v>30.893023255813954</v>
      </c>
      <c r="BB13" s="87">
        <f>45+BA13</f>
        <v>75.893023255813958</v>
      </c>
      <c r="BC13" s="87">
        <v>15</v>
      </c>
      <c r="BD13" s="89">
        <f t="shared" si="1"/>
        <v>2.0595348837209304</v>
      </c>
      <c r="BE13" s="89">
        <f>BB13/$BC13</f>
        <v>5.0595348837209304</v>
      </c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10"/>
      <c r="CG13" s="10"/>
      <c r="CH13" s="10"/>
      <c r="CI13" s="10"/>
      <c r="CJ13" s="10"/>
      <c r="CK13" s="10"/>
      <c r="CL13" s="10"/>
      <c r="CM13" s="10"/>
    </row>
    <row r="14" spans="1:91" ht="13.15" x14ac:dyDescent="0.4">
      <c r="A14" s="32">
        <f t="shared" si="0"/>
        <v>1826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92">
        <v>24.459980139026815</v>
      </c>
      <c r="M14" s="93"/>
      <c r="N14" s="93">
        <v>4.4000000000000004</v>
      </c>
      <c r="O14" s="94">
        <f t="shared" si="2"/>
        <v>5.5590863952333667</v>
      </c>
      <c r="P14" s="94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90">
        <v>30.970542635658916</v>
      </c>
      <c r="BB14" s="87">
        <f>45+BA14</f>
        <v>75.970542635658916</v>
      </c>
      <c r="BC14" s="87">
        <v>15</v>
      </c>
      <c r="BD14" s="89">
        <f t="shared" si="1"/>
        <v>2.0647028423772609</v>
      </c>
      <c r="BE14" s="89">
        <f>BB14/$BC14</f>
        <v>5.0647028423772609</v>
      </c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10"/>
      <c r="CG14" s="10"/>
      <c r="CH14" s="10"/>
      <c r="CI14" s="10"/>
      <c r="CJ14" s="10"/>
      <c r="CK14" s="10"/>
      <c r="CL14" s="10"/>
      <c r="CM14" s="10"/>
    </row>
    <row r="15" spans="1:91" ht="13.15" x14ac:dyDescent="0.4">
      <c r="A15" s="32">
        <f t="shared" si="0"/>
        <v>1827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90">
        <v>33.073405832921402</v>
      </c>
      <c r="M15" s="87"/>
      <c r="N15" s="87">
        <v>6.9</v>
      </c>
      <c r="O15" s="86">
        <f t="shared" si="2"/>
        <v>4.7932472221625222</v>
      </c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95">
        <v>26.4</v>
      </c>
      <c r="BB15" s="96">
        <f>45+BA15</f>
        <v>71.400000000000006</v>
      </c>
      <c r="BC15" s="96">
        <v>17</v>
      </c>
      <c r="BD15" s="97">
        <f t="shared" si="1"/>
        <v>1.552941176470588</v>
      </c>
      <c r="BE15" s="97">
        <f>BB15/$BC15</f>
        <v>4.2</v>
      </c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10"/>
      <c r="CG15" s="10"/>
      <c r="CH15" s="10"/>
      <c r="CI15" s="10"/>
      <c r="CJ15" s="10"/>
      <c r="CK15" s="10"/>
      <c r="CL15" s="10"/>
      <c r="CM15" s="10"/>
    </row>
    <row r="16" spans="1:91" ht="13.15" x14ac:dyDescent="0.4">
      <c r="A16" s="32">
        <f t="shared" si="0"/>
        <v>1828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90">
        <v>37.302043795620442</v>
      </c>
      <c r="M16" s="87"/>
      <c r="N16" s="87">
        <v>7.2</v>
      </c>
      <c r="O16" s="86">
        <f t="shared" si="2"/>
        <v>5.1808394160583946</v>
      </c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90">
        <v>30.778294573643414</v>
      </c>
      <c r="BB16" s="87"/>
      <c r="BC16" s="87">
        <v>14</v>
      </c>
      <c r="BD16" s="89">
        <f t="shared" si="1"/>
        <v>2.1984496124031012</v>
      </c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10"/>
      <c r="CG16" s="10"/>
      <c r="CH16" s="10"/>
      <c r="CI16" s="10"/>
      <c r="CJ16" s="10"/>
      <c r="CK16" s="10"/>
      <c r="CL16" s="10"/>
      <c r="CM16" s="10"/>
    </row>
    <row r="17" spans="1:91" ht="13.15" x14ac:dyDescent="0.4">
      <c r="A17" s="32">
        <f t="shared" si="0"/>
        <v>1829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90">
        <v>53.861898395721916</v>
      </c>
      <c r="M17" s="87"/>
      <c r="N17" s="87">
        <v>9.9</v>
      </c>
      <c r="O17" s="86">
        <f t="shared" si="2"/>
        <v>5.440595797547668</v>
      </c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90">
        <v>30.970542635658916</v>
      </c>
      <c r="BB17" s="87"/>
      <c r="BC17" s="87">
        <v>15</v>
      </c>
      <c r="BD17" s="89">
        <f t="shared" si="1"/>
        <v>2.0647028423772609</v>
      </c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10"/>
      <c r="CG17" s="10"/>
      <c r="CH17" s="10"/>
      <c r="CI17" s="10"/>
      <c r="CJ17" s="10"/>
      <c r="CK17" s="10"/>
      <c r="CL17" s="10"/>
      <c r="CM17" s="10"/>
    </row>
    <row r="18" spans="1:91" ht="13.15" x14ac:dyDescent="0.4">
      <c r="A18" s="32">
        <f t="shared" si="0"/>
        <v>1830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90">
        <v>56.156170212765957</v>
      </c>
      <c r="M18" s="87"/>
      <c r="N18" s="87">
        <v>17</v>
      </c>
      <c r="O18" s="86">
        <f t="shared" si="2"/>
        <v>3.3033041301627035</v>
      </c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 t="s">
        <v>18</v>
      </c>
      <c r="BA18" s="90">
        <v>31.007751937984498</v>
      </c>
      <c r="BB18" s="87"/>
      <c r="BC18" s="87">
        <v>14</v>
      </c>
      <c r="BD18" s="89">
        <f t="shared" si="1"/>
        <v>2.2148394241417497</v>
      </c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10"/>
      <c r="CG18" s="10"/>
      <c r="CH18" s="10"/>
      <c r="CI18" s="10"/>
      <c r="CJ18" s="10"/>
      <c r="CK18" s="10"/>
      <c r="CL18" s="10"/>
      <c r="CM18" s="10"/>
    </row>
    <row r="19" spans="1:91" ht="13.15" x14ac:dyDescent="0.4">
      <c r="A19" s="32">
        <f t="shared" si="0"/>
        <v>1831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90">
        <v>50.759288152120909</v>
      </c>
      <c r="M19" s="87"/>
      <c r="N19" s="87">
        <v>17</v>
      </c>
      <c r="O19" s="86">
        <f t="shared" si="2"/>
        <v>2.9858404795365239</v>
      </c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91">
        <v>34.299999999999997</v>
      </c>
      <c r="BB19" s="87"/>
      <c r="BC19" s="87">
        <v>18</v>
      </c>
      <c r="BD19" s="89">
        <f t="shared" si="1"/>
        <v>1.9055555555555554</v>
      </c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10"/>
      <c r="CG19" s="10"/>
      <c r="CH19" s="10"/>
      <c r="CI19" s="10"/>
      <c r="CJ19" s="10"/>
      <c r="CK19" s="10"/>
      <c r="CL19" s="10"/>
      <c r="CM19" s="10"/>
    </row>
    <row r="20" spans="1:91" ht="13.15" x14ac:dyDescent="0.4">
      <c r="A20" s="32">
        <f t="shared" si="0"/>
        <v>1832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90">
        <v>36.816803476581356</v>
      </c>
      <c r="M20" s="87"/>
      <c r="N20" s="87">
        <v>12</v>
      </c>
      <c r="O20" s="86">
        <f t="shared" si="2"/>
        <v>3.0680669563817795</v>
      </c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90">
        <v>38.059436225244148</v>
      </c>
      <c r="BB20" s="87"/>
      <c r="BC20" s="87">
        <v>18</v>
      </c>
      <c r="BD20" s="89">
        <f t="shared" si="1"/>
        <v>2.1144131236246748</v>
      </c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10"/>
      <c r="CG20" s="10"/>
      <c r="CH20" s="10"/>
      <c r="CI20" s="10"/>
      <c r="CJ20" s="10"/>
      <c r="CK20" s="10"/>
      <c r="CL20" s="10"/>
      <c r="CM20" s="10"/>
    </row>
    <row r="21" spans="1:91" ht="13.15" x14ac:dyDescent="0.4">
      <c r="A21" s="32">
        <f t="shared" si="0"/>
        <v>1833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90">
        <v>34.179487179487182</v>
      </c>
      <c r="M21" s="87"/>
      <c r="N21" s="87">
        <v>16</v>
      </c>
      <c r="O21" s="86">
        <f t="shared" si="2"/>
        <v>2.1362179487179489</v>
      </c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95">
        <v>38.059436225244148</v>
      </c>
      <c r="BB21" s="96"/>
      <c r="BC21" s="96">
        <v>21</v>
      </c>
      <c r="BD21" s="97">
        <f t="shared" si="1"/>
        <v>1.8123541059640071</v>
      </c>
      <c r="BE21" s="97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10"/>
      <c r="CG21" s="10"/>
      <c r="CH21" s="10"/>
      <c r="CI21" s="10"/>
      <c r="CJ21" s="10"/>
      <c r="CK21" s="10"/>
      <c r="CL21" s="10"/>
      <c r="CM21" s="10"/>
    </row>
    <row r="22" spans="1:91" ht="13.15" x14ac:dyDescent="0.4">
      <c r="A22" s="32">
        <f t="shared" si="0"/>
        <v>1834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90">
        <v>33.167954759660702</v>
      </c>
      <c r="M22" s="87"/>
      <c r="N22" s="87">
        <v>12</v>
      </c>
      <c r="O22" s="86">
        <f t="shared" si="2"/>
        <v>2.7639962299717253</v>
      </c>
      <c r="P22" s="86"/>
      <c r="Q22" s="86"/>
      <c r="R22" s="86"/>
      <c r="S22" s="86"/>
      <c r="T22" s="86"/>
      <c r="U22" s="86"/>
      <c r="V22" s="87"/>
      <c r="W22" s="87"/>
      <c r="X22" s="87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90">
        <v>38.08649727690252</v>
      </c>
      <c r="BB22" s="87"/>
      <c r="BC22" s="87">
        <v>21</v>
      </c>
      <c r="BD22" s="89">
        <f t="shared" si="1"/>
        <v>1.8136427274715485</v>
      </c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10"/>
      <c r="CG22" s="10"/>
      <c r="CH22" s="10"/>
      <c r="CI22" s="10"/>
      <c r="CJ22" s="10"/>
      <c r="CK22" s="10"/>
      <c r="CL22" s="10"/>
      <c r="CM22" s="10"/>
    </row>
    <row r="23" spans="1:91" ht="13.15" x14ac:dyDescent="0.4">
      <c r="A23" s="32">
        <f t="shared" si="0"/>
        <v>1835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90">
        <v>34.776718296224594</v>
      </c>
      <c r="M23" s="87"/>
      <c r="N23" s="87">
        <v>15</v>
      </c>
      <c r="O23" s="86">
        <f t="shared" si="2"/>
        <v>2.3184478864149729</v>
      </c>
      <c r="P23" s="86"/>
      <c r="Q23" s="86"/>
      <c r="R23" s="86"/>
      <c r="S23" s="86"/>
      <c r="T23" s="86"/>
      <c r="U23" s="86"/>
      <c r="V23" s="87"/>
      <c r="W23" s="87"/>
      <c r="X23" s="87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90">
        <v>36.992457616999616</v>
      </c>
      <c r="BB23" s="87"/>
      <c r="BC23" s="87">
        <v>18</v>
      </c>
      <c r="BD23" s="89">
        <f t="shared" si="1"/>
        <v>2.0551365342777563</v>
      </c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  <c r="CE23" s="86"/>
      <c r="CF23" s="10"/>
      <c r="CG23" s="10"/>
      <c r="CH23" s="10"/>
      <c r="CI23" s="10"/>
      <c r="CJ23" s="10"/>
      <c r="CK23" s="10"/>
      <c r="CL23" s="10"/>
      <c r="CM23" s="10"/>
    </row>
    <row r="24" spans="1:91" ht="13.15" x14ac:dyDescent="0.4">
      <c r="A24" s="32">
        <f t="shared" si="0"/>
        <v>1836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90">
        <v>32.85104166666666</v>
      </c>
      <c r="M24" s="87"/>
      <c r="N24" s="87">
        <v>14</v>
      </c>
      <c r="O24" s="86">
        <f t="shared" si="2"/>
        <v>2.3465029761904757</v>
      </c>
      <c r="P24" s="86"/>
      <c r="Q24" s="86"/>
      <c r="R24" s="86"/>
      <c r="S24" s="86"/>
      <c r="T24" s="86"/>
      <c r="U24" s="86"/>
      <c r="V24" s="87"/>
      <c r="W24" s="87"/>
      <c r="X24" s="87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91">
        <v>36.992457616999616</v>
      </c>
      <c r="BB24" s="88"/>
      <c r="BC24" s="87">
        <v>26</v>
      </c>
      <c r="BD24" s="89">
        <f t="shared" si="1"/>
        <v>1.4227868314230621</v>
      </c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10"/>
      <c r="CG24" s="10"/>
      <c r="CH24" s="10"/>
      <c r="CI24" s="10"/>
      <c r="CJ24" s="10"/>
      <c r="CK24" s="10"/>
      <c r="CL24" s="10"/>
      <c r="CM24" s="10"/>
    </row>
    <row r="25" spans="1:91" ht="13.15" x14ac:dyDescent="0.4">
      <c r="A25" s="32">
        <f t="shared" si="0"/>
        <v>1837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90">
        <v>42.541425672247584</v>
      </c>
      <c r="M25" s="87"/>
      <c r="N25" s="87">
        <v>14</v>
      </c>
      <c r="O25" s="86">
        <f t="shared" si="2"/>
        <v>3.0386732623033987</v>
      </c>
      <c r="P25" s="86"/>
      <c r="Q25" s="86"/>
      <c r="R25" s="86"/>
      <c r="S25" s="86"/>
      <c r="T25" s="86"/>
      <c r="U25" s="86"/>
      <c r="V25" s="87"/>
      <c r="W25" s="87"/>
      <c r="X25" s="87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 t="s">
        <v>18</v>
      </c>
      <c r="AZ25" s="86"/>
      <c r="BA25" s="88">
        <v>46.2</v>
      </c>
      <c r="BB25" s="88">
        <v>128.19999999999999</v>
      </c>
      <c r="BC25" s="87">
        <v>17</v>
      </c>
      <c r="BD25" s="89">
        <f t="shared" si="1"/>
        <v>2.7176470588235295</v>
      </c>
      <c r="BE25" s="89">
        <f>BB25/$BC25</f>
        <v>7.5411764705882343</v>
      </c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  <c r="CE25" s="86"/>
      <c r="CF25" s="10"/>
      <c r="CG25" s="10"/>
      <c r="CH25" s="10"/>
      <c r="CI25" s="10"/>
      <c r="CJ25" s="10"/>
      <c r="CK25" s="10"/>
      <c r="CL25" s="10"/>
      <c r="CM25" s="10"/>
    </row>
    <row r="26" spans="1:91" ht="13.15" x14ac:dyDescent="0.4">
      <c r="A26" s="32">
        <f t="shared" si="0"/>
        <v>1838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90">
        <v>43.421222493887534</v>
      </c>
      <c r="M26" s="87"/>
      <c r="N26" s="87">
        <v>13</v>
      </c>
      <c r="O26" s="86">
        <f t="shared" si="2"/>
        <v>3.3400940379913489</v>
      </c>
      <c r="P26" s="86"/>
      <c r="Q26" s="86"/>
      <c r="R26" s="86"/>
      <c r="S26" s="86"/>
      <c r="T26" s="86"/>
      <c r="U26" s="86"/>
      <c r="V26" s="87"/>
      <c r="W26" s="87"/>
      <c r="X26" s="87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91">
        <v>36.992457616999616</v>
      </c>
      <c r="BB26" s="88"/>
      <c r="BC26" s="87">
        <v>25</v>
      </c>
      <c r="BD26" s="89">
        <f t="shared" si="1"/>
        <v>1.4796983046799845</v>
      </c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  <c r="CE26" s="86"/>
      <c r="CF26" s="10"/>
      <c r="CG26" s="10"/>
      <c r="CH26" s="10"/>
      <c r="CI26" s="10"/>
      <c r="CJ26" s="10"/>
      <c r="CK26" s="10"/>
      <c r="CL26" s="10"/>
      <c r="CM26" s="10"/>
    </row>
    <row r="27" spans="1:91" ht="13.15" x14ac:dyDescent="0.4">
      <c r="A27" s="32">
        <f t="shared" si="0"/>
        <v>1839</v>
      </c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90">
        <v>42.418283220174587</v>
      </c>
      <c r="M27" s="87"/>
      <c r="N27" s="87">
        <v>15</v>
      </c>
      <c r="O27" s="86">
        <f t="shared" si="2"/>
        <v>2.8278855480116389</v>
      </c>
      <c r="P27" s="86"/>
      <c r="Q27" s="86"/>
      <c r="R27" s="86"/>
      <c r="S27" s="86"/>
      <c r="T27" s="86"/>
      <c r="U27" s="86"/>
      <c r="V27" s="87"/>
      <c r="W27" s="87"/>
      <c r="X27" s="87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91">
        <v>36.992457616999616</v>
      </c>
      <c r="BB27" s="88"/>
      <c r="BC27" s="87">
        <v>29</v>
      </c>
      <c r="BD27" s="89">
        <f t="shared" si="1"/>
        <v>1.2756019867930901</v>
      </c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  <c r="CE27" s="86"/>
      <c r="CF27" s="10"/>
      <c r="CG27" s="10"/>
      <c r="CH27" s="10"/>
      <c r="CI27" s="10"/>
      <c r="CJ27" s="10"/>
      <c r="CK27" s="10"/>
      <c r="CL27" s="10"/>
      <c r="CM27" s="10"/>
    </row>
    <row r="28" spans="1:91" ht="13.15" x14ac:dyDescent="0.4">
      <c r="A28" s="32">
        <f t="shared" si="0"/>
        <v>1840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90">
        <v>42.933429811866858</v>
      </c>
      <c r="M28" s="87"/>
      <c r="N28" s="87">
        <v>16</v>
      </c>
      <c r="O28" s="86">
        <f t="shared" si="2"/>
        <v>2.6833393632416787</v>
      </c>
      <c r="P28" s="86"/>
      <c r="Q28" s="86"/>
      <c r="R28" s="86"/>
      <c r="S28" s="86"/>
      <c r="T28" s="86"/>
      <c r="U28" s="86"/>
      <c r="V28" s="87"/>
      <c r="W28" s="87"/>
      <c r="X28" s="87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91">
        <v>36.555614925942983</v>
      </c>
      <c r="BB28" s="88"/>
      <c r="BC28" s="87">
        <v>21</v>
      </c>
      <c r="BD28" s="89">
        <f t="shared" si="1"/>
        <v>1.7407435679020469</v>
      </c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  <c r="CE28" s="86"/>
      <c r="CF28" s="10"/>
      <c r="CG28" s="10"/>
      <c r="CH28" s="10"/>
      <c r="CI28" s="10"/>
      <c r="CJ28" s="10"/>
      <c r="CK28" s="10"/>
      <c r="CL28" s="10"/>
      <c r="CM28" s="10"/>
    </row>
    <row r="29" spans="1:91" ht="13.15" x14ac:dyDescent="0.4">
      <c r="A29" s="32">
        <f t="shared" si="0"/>
        <v>1841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90">
        <v>43.864098837209305</v>
      </c>
      <c r="M29" s="87"/>
      <c r="N29" s="87">
        <v>16</v>
      </c>
      <c r="O29" s="86">
        <f t="shared" si="2"/>
        <v>2.7415061773255816</v>
      </c>
      <c r="P29" s="86"/>
      <c r="Q29" s="86"/>
      <c r="R29" s="86"/>
      <c r="S29" s="86"/>
      <c r="T29" s="86"/>
      <c r="U29" s="86"/>
      <c r="V29" s="87"/>
      <c r="W29" s="87"/>
      <c r="X29" s="87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91">
        <v>37.170287385040375</v>
      </c>
      <c r="BB29" s="88"/>
      <c r="BC29" s="87">
        <v>24</v>
      </c>
      <c r="BD29" s="89">
        <f t="shared" si="1"/>
        <v>1.5487619743766823</v>
      </c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  <c r="CE29" s="86"/>
      <c r="CF29" s="10"/>
      <c r="CG29" s="10"/>
      <c r="CH29" s="10"/>
      <c r="CI29" s="10"/>
      <c r="CJ29" s="10"/>
      <c r="CK29" s="10"/>
      <c r="CL29" s="10"/>
      <c r="CM29" s="10"/>
    </row>
    <row r="30" spans="1:91" ht="13.15" x14ac:dyDescent="0.4">
      <c r="A30" s="32">
        <f t="shared" si="0"/>
        <v>1842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90">
        <v>50.014407179971649</v>
      </c>
      <c r="M30" s="87"/>
      <c r="N30" s="87">
        <v>16</v>
      </c>
      <c r="O30" s="86">
        <f t="shared" si="2"/>
        <v>3.125900448748228</v>
      </c>
      <c r="P30" s="86"/>
      <c r="Q30" s="86"/>
      <c r="R30" s="86"/>
      <c r="S30" s="86"/>
      <c r="T30" s="86"/>
      <c r="U30" s="86"/>
      <c r="V30" s="87"/>
      <c r="W30" s="87"/>
      <c r="X30" s="87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91">
        <v>37.35198301760375</v>
      </c>
      <c r="BB30" s="88"/>
      <c r="BC30" s="87">
        <v>31</v>
      </c>
      <c r="BD30" s="89">
        <f t="shared" si="1"/>
        <v>1.2049026779872178</v>
      </c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  <c r="CE30" s="86"/>
      <c r="CF30" s="10"/>
      <c r="CG30" s="10"/>
      <c r="CH30" s="10"/>
      <c r="CI30" s="10"/>
      <c r="CJ30" s="10"/>
      <c r="CK30" s="10"/>
      <c r="CL30" s="10"/>
      <c r="CM30" s="10"/>
    </row>
    <row r="31" spans="1:91" ht="13.15" x14ac:dyDescent="0.4">
      <c r="A31" s="32">
        <f t="shared" si="0"/>
        <v>1843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90">
        <v>57.452846116739032</v>
      </c>
      <c r="M31" s="87"/>
      <c r="N31" s="87">
        <v>19</v>
      </c>
      <c r="O31" s="86">
        <f t="shared" si="2"/>
        <v>3.0238340061441598</v>
      </c>
      <c r="P31" s="86"/>
      <c r="Q31" s="86"/>
      <c r="R31" s="86"/>
      <c r="T31" s="86"/>
      <c r="U31" s="86"/>
      <c r="V31" s="87"/>
      <c r="W31" s="87"/>
      <c r="X31" s="87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8">
        <v>53.6</v>
      </c>
      <c r="BB31" s="88"/>
      <c r="BC31" s="87">
        <v>34</v>
      </c>
      <c r="BD31" s="89">
        <f t="shared" si="1"/>
        <v>1.5764705882352941</v>
      </c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  <c r="CE31" s="86"/>
      <c r="CF31" s="10"/>
      <c r="CG31" s="10"/>
      <c r="CH31" s="10"/>
      <c r="CI31" s="10"/>
      <c r="CJ31" s="10"/>
      <c r="CK31" s="10"/>
      <c r="CL31" s="10"/>
      <c r="CM31" s="10"/>
    </row>
    <row r="32" spans="1:91" ht="13.15" x14ac:dyDescent="0.4">
      <c r="A32" s="32">
        <f t="shared" si="0"/>
        <v>1844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90">
        <v>57.323400878906249</v>
      </c>
      <c r="M32" s="87"/>
      <c r="N32" s="87">
        <v>21</v>
      </c>
      <c r="O32" s="86">
        <f t="shared" si="2"/>
        <v>2.7296857561383927</v>
      </c>
      <c r="P32" s="86"/>
      <c r="Q32" s="86"/>
      <c r="R32" s="86"/>
      <c r="T32" s="86"/>
      <c r="U32" s="86"/>
      <c r="V32" s="87"/>
      <c r="W32" s="87"/>
      <c r="X32" s="87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91">
        <v>36.644529809963359</v>
      </c>
      <c r="BB32" s="88"/>
      <c r="BC32" s="87">
        <v>32</v>
      </c>
      <c r="BD32" s="89">
        <f t="shared" si="1"/>
        <v>1.145141556561355</v>
      </c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  <c r="CE32" s="86"/>
      <c r="CF32" s="10"/>
      <c r="CG32" s="10"/>
      <c r="CH32" s="10"/>
      <c r="CI32" s="10"/>
      <c r="CJ32" s="10"/>
      <c r="CK32" s="10"/>
      <c r="CL32" s="10"/>
      <c r="CM32" s="10"/>
    </row>
    <row r="33" spans="1:91" ht="13.15" x14ac:dyDescent="0.4">
      <c r="A33" s="32">
        <f t="shared" si="0"/>
        <v>1845</v>
      </c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90">
        <v>57.938213429256592</v>
      </c>
      <c r="M33" s="87"/>
      <c r="N33" s="87">
        <v>25</v>
      </c>
      <c r="O33" s="86">
        <f t="shared" si="2"/>
        <v>2.3175285371702636</v>
      </c>
      <c r="P33" s="86"/>
      <c r="Q33" s="86"/>
      <c r="R33" s="86"/>
      <c r="T33" s="86"/>
      <c r="U33" s="86"/>
      <c r="V33" s="87"/>
      <c r="W33" s="87"/>
      <c r="X33" s="87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91">
        <v>36.992457616999616</v>
      </c>
      <c r="BB33" s="88"/>
      <c r="BC33" s="87">
        <v>24</v>
      </c>
      <c r="BD33" s="89">
        <f t="shared" si="1"/>
        <v>1.5413524007083172</v>
      </c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  <c r="CE33" s="86"/>
      <c r="CF33" s="10"/>
      <c r="CG33" s="10"/>
      <c r="CH33" s="10"/>
      <c r="CI33" s="10"/>
      <c r="CJ33" s="10"/>
      <c r="CK33" s="10"/>
      <c r="CL33" s="10"/>
      <c r="CM33" s="10"/>
    </row>
    <row r="34" spans="1:91" ht="13.15" x14ac:dyDescent="0.4">
      <c r="A34" s="32">
        <f t="shared" si="0"/>
        <v>1846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90">
        <v>54.574009433962274</v>
      </c>
      <c r="M34" s="87"/>
      <c r="N34" s="87">
        <v>26</v>
      </c>
      <c r="O34" s="86">
        <f t="shared" si="2"/>
        <v>2.0990003628447029</v>
      </c>
      <c r="P34" s="86"/>
      <c r="Q34" s="86"/>
      <c r="R34" s="86"/>
      <c r="T34" s="86"/>
      <c r="U34" s="86"/>
      <c r="V34" s="87"/>
      <c r="W34" s="87"/>
      <c r="X34" s="87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8">
        <v>51.2</v>
      </c>
      <c r="BB34" s="88">
        <v>138.69999999999999</v>
      </c>
      <c r="BC34" s="87">
        <v>24</v>
      </c>
      <c r="BD34" s="89">
        <f t="shared" si="1"/>
        <v>2.1333333333333333</v>
      </c>
      <c r="BE34" s="89">
        <f>BB34/$BC34</f>
        <v>5.7791666666666659</v>
      </c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10"/>
      <c r="CG34" s="10"/>
      <c r="CH34" s="10"/>
      <c r="CI34" s="10"/>
      <c r="CJ34" s="10"/>
      <c r="CK34" s="10"/>
      <c r="CL34" s="10"/>
      <c r="CM34" s="10"/>
    </row>
    <row r="35" spans="1:91" ht="13.15" x14ac:dyDescent="0.4">
      <c r="A35" s="32">
        <f t="shared" si="0"/>
        <v>1847</v>
      </c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90">
        <v>53.247530562347194</v>
      </c>
      <c r="M35" s="87"/>
      <c r="N35" s="87">
        <v>28</v>
      </c>
      <c r="O35" s="86">
        <f t="shared" si="2"/>
        <v>1.9016975200838284</v>
      </c>
      <c r="P35" s="86"/>
      <c r="Q35" s="86"/>
      <c r="R35" s="86"/>
      <c r="T35" s="86"/>
      <c r="U35" s="86"/>
      <c r="V35" s="87"/>
      <c r="W35" s="87"/>
      <c r="X35" s="87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91">
        <v>47.208347385040376</v>
      </c>
      <c r="BB35" s="88"/>
      <c r="BC35" s="87">
        <v>26</v>
      </c>
      <c r="BD35" s="89">
        <f t="shared" si="1"/>
        <v>1.8157056686553992</v>
      </c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  <c r="CE35" s="86"/>
      <c r="CF35" s="10"/>
      <c r="CG35" s="10"/>
      <c r="CH35" s="10"/>
      <c r="CI35" s="10"/>
      <c r="CJ35" s="10"/>
      <c r="CK35" s="10"/>
      <c r="CL35" s="10"/>
      <c r="CM35" s="10"/>
    </row>
    <row r="36" spans="1:91" ht="13.15" x14ac:dyDescent="0.4">
      <c r="A36" s="32">
        <f t="shared" si="0"/>
        <v>1848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90">
        <v>58.867179240749628</v>
      </c>
      <c r="M36" s="87"/>
      <c r="N36" s="87">
        <v>25</v>
      </c>
      <c r="O36" s="86">
        <f t="shared" si="2"/>
        <v>2.3546871696299849</v>
      </c>
      <c r="P36" s="86"/>
      <c r="Q36" s="86"/>
      <c r="R36" s="86"/>
      <c r="T36" s="86"/>
      <c r="U36" s="86"/>
      <c r="V36" s="87"/>
      <c r="W36" s="87"/>
      <c r="X36" s="87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91">
        <v>48.136311779816516</v>
      </c>
      <c r="BB36" s="88"/>
      <c r="BC36" s="87">
        <v>26</v>
      </c>
      <c r="BD36" s="89">
        <f t="shared" si="1"/>
        <v>1.8513966069160199</v>
      </c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10"/>
      <c r="CG36" s="10"/>
      <c r="CH36" s="10"/>
      <c r="CI36" s="10"/>
      <c r="CJ36" s="10"/>
      <c r="CK36" s="10"/>
      <c r="CL36" s="10"/>
      <c r="CM36" s="10"/>
    </row>
    <row r="37" spans="1:91" ht="13.15" x14ac:dyDescent="0.4">
      <c r="A37" s="32">
        <f t="shared" si="0"/>
        <v>1849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90">
        <v>57.452846116739032</v>
      </c>
      <c r="M37" s="87"/>
      <c r="N37" s="87">
        <v>26</v>
      </c>
      <c r="O37" s="86">
        <f t="shared" si="2"/>
        <v>2.2097248506438087</v>
      </c>
      <c r="P37" s="86"/>
      <c r="Q37" s="86"/>
      <c r="R37" s="86"/>
      <c r="T37" s="86"/>
      <c r="U37" s="86"/>
      <c r="V37" s="87"/>
      <c r="W37" s="87"/>
      <c r="X37" s="87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91">
        <v>48.01847503127351</v>
      </c>
      <c r="BB37" s="88"/>
      <c r="BC37" s="87">
        <v>18</v>
      </c>
      <c r="BD37" s="89">
        <f t="shared" si="1"/>
        <v>2.6676930572929729</v>
      </c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6"/>
      <c r="CF37" s="10"/>
      <c r="CG37" s="10"/>
      <c r="CH37" s="10"/>
      <c r="CI37" s="10"/>
      <c r="CJ37" s="10"/>
      <c r="CK37" s="10"/>
      <c r="CL37" s="10"/>
      <c r="CM37" s="10"/>
    </row>
    <row r="38" spans="1:91" ht="13.15" x14ac:dyDescent="0.4">
      <c r="A38" s="32">
        <v>1850</v>
      </c>
      <c r="B38" s="86"/>
      <c r="C38" s="86"/>
      <c r="D38" s="86"/>
      <c r="E38" s="86"/>
      <c r="F38" s="86"/>
      <c r="G38" s="86"/>
      <c r="H38" s="98"/>
      <c r="I38" s="98"/>
      <c r="J38" s="98"/>
      <c r="K38" s="98"/>
      <c r="L38" s="90">
        <v>51.249465240641719</v>
      </c>
      <c r="M38" s="87"/>
      <c r="N38" s="87">
        <v>28</v>
      </c>
      <c r="O38" s="86">
        <f t="shared" si="2"/>
        <v>1.8303380443086328</v>
      </c>
      <c r="P38" s="86"/>
      <c r="Q38" s="86"/>
      <c r="R38" s="86"/>
      <c r="T38" s="86"/>
      <c r="U38" s="86"/>
      <c r="V38" s="87"/>
      <c r="W38" s="87"/>
      <c r="X38" s="87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86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8">
        <v>51.2</v>
      </c>
      <c r="BB38" s="88">
        <v>126.2</v>
      </c>
      <c r="BC38" s="99">
        <v>15</v>
      </c>
      <c r="BD38" s="89">
        <f t="shared" si="1"/>
        <v>3.4133333333333336</v>
      </c>
      <c r="BE38" s="89">
        <f>BB38/$BC38</f>
        <v>8.413333333333334</v>
      </c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  <c r="CE38" s="86"/>
      <c r="CF38" s="10"/>
      <c r="CG38" s="10"/>
      <c r="CH38" s="10"/>
      <c r="CI38" s="10"/>
      <c r="CJ38" s="10"/>
      <c r="CK38" s="10"/>
      <c r="CL38" s="10"/>
      <c r="CM38" s="10"/>
    </row>
    <row r="39" spans="1:91" ht="13.15" x14ac:dyDescent="0.4">
      <c r="A39" s="32">
        <f t="shared" ref="A39:A100" si="3">A38+1</f>
        <v>1851</v>
      </c>
      <c r="B39" s="86"/>
      <c r="C39" s="86"/>
      <c r="D39" s="86"/>
      <c r="E39" s="86"/>
      <c r="F39" s="86"/>
      <c r="G39" s="86"/>
      <c r="H39" s="98"/>
      <c r="I39" s="98"/>
      <c r="J39" s="98"/>
      <c r="K39" s="98"/>
      <c r="L39" s="90">
        <v>49.468964671246312</v>
      </c>
      <c r="M39" s="87"/>
      <c r="N39" s="87">
        <v>33</v>
      </c>
      <c r="O39" s="86">
        <f t="shared" si="2"/>
        <v>1.4990595354923124</v>
      </c>
      <c r="P39" s="86"/>
      <c r="Q39" s="86"/>
      <c r="R39" s="86"/>
      <c r="T39" s="86"/>
      <c r="U39" s="86"/>
      <c r="V39" s="87"/>
      <c r="W39" s="87"/>
      <c r="X39" s="87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6"/>
      <c r="AK39" s="86"/>
      <c r="AL39" s="86"/>
      <c r="AM39" s="86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86"/>
      <c r="AY39" s="86"/>
      <c r="AZ39" s="86"/>
      <c r="BA39" s="87"/>
      <c r="BB39" s="87"/>
      <c r="BC39" s="99">
        <v>11</v>
      </c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  <c r="CE39" s="86"/>
      <c r="CF39" s="10"/>
      <c r="CG39" s="10"/>
      <c r="CH39" s="10"/>
      <c r="CI39" s="10"/>
      <c r="CJ39" s="10"/>
      <c r="CK39" s="10"/>
      <c r="CL39" s="10"/>
      <c r="CM39" s="10"/>
    </row>
    <row r="40" spans="1:91" ht="13.15" x14ac:dyDescent="0.4">
      <c r="A40" s="32">
        <f t="shared" si="3"/>
        <v>1852</v>
      </c>
      <c r="B40" s="86"/>
      <c r="C40" s="86"/>
      <c r="D40" s="86"/>
      <c r="E40" s="86"/>
      <c r="F40" s="86"/>
      <c r="G40" s="86"/>
      <c r="H40" s="98"/>
      <c r="I40" s="98"/>
      <c r="J40" s="98"/>
      <c r="K40" s="98"/>
      <c r="L40" s="90">
        <v>61.002261613691942</v>
      </c>
      <c r="M40" s="87"/>
      <c r="N40" s="87">
        <v>38</v>
      </c>
      <c r="O40" s="86">
        <f t="shared" si="2"/>
        <v>1.6053226740445248</v>
      </c>
      <c r="P40" s="86"/>
      <c r="Q40" s="86"/>
      <c r="R40" s="86"/>
      <c r="T40" s="86"/>
      <c r="U40" s="86"/>
      <c r="V40" s="87"/>
      <c r="W40" s="87"/>
      <c r="X40" s="87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100">
        <v>52.7</v>
      </c>
      <c r="BB40" s="100">
        <v>98.1</v>
      </c>
      <c r="BC40" s="101">
        <v>10</v>
      </c>
      <c r="BD40" s="102">
        <f>BA40/$BC40</f>
        <v>5.2700000000000005</v>
      </c>
      <c r="BE40" s="102">
        <f>BB40/$BC40</f>
        <v>9.8099999999999987</v>
      </c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  <c r="CE40" s="86"/>
      <c r="CF40" s="10"/>
      <c r="CG40" s="10"/>
      <c r="CH40" s="10"/>
      <c r="CI40" s="10"/>
      <c r="CJ40" s="10"/>
      <c r="CK40" s="10"/>
      <c r="CL40" s="10"/>
      <c r="CM40" s="10"/>
    </row>
    <row r="41" spans="1:91" ht="13.15" x14ac:dyDescent="0.4">
      <c r="A41" s="32">
        <f t="shared" si="3"/>
        <v>1853</v>
      </c>
      <c r="B41" s="86"/>
      <c r="C41" s="86"/>
      <c r="D41" s="86"/>
      <c r="E41" s="86"/>
      <c r="F41" s="86"/>
      <c r="G41" s="86"/>
      <c r="H41" s="98"/>
      <c r="I41" s="98"/>
      <c r="J41" s="98"/>
      <c r="K41" s="98"/>
      <c r="L41" s="90">
        <v>49.336760426770134</v>
      </c>
      <c r="M41" s="87"/>
      <c r="N41" s="87">
        <v>38</v>
      </c>
      <c r="O41" s="86">
        <f t="shared" si="2"/>
        <v>1.2983358007044772</v>
      </c>
      <c r="P41" s="86"/>
      <c r="Q41" s="86"/>
      <c r="R41" s="86"/>
      <c r="T41" s="86"/>
      <c r="U41" s="86"/>
      <c r="V41" s="87"/>
      <c r="W41" s="87"/>
      <c r="X41" s="87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100"/>
      <c r="BB41" s="100"/>
      <c r="BC41" s="101">
        <v>19</v>
      </c>
      <c r="BD41" s="102"/>
      <c r="BE41" s="102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  <c r="CE41" s="86"/>
      <c r="CF41" s="10"/>
      <c r="CG41" s="10"/>
      <c r="CH41" s="10"/>
      <c r="CI41" s="10"/>
      <c r="CJ41" s="10"/>
      <c r="CK41" s="10"/>
      <c r="CL41" s="10"/>
      <c r="CM41" s="10"/>
    </row>
    <row r="42" spans="1:91" ht="13.15" x14ac:dyDescent="0.4">
      <c r="A42" s="32">
        <f t="shared" si="3"/>
        <v>1854</v>
      </c>
      <c r="B42" s="86"/>
      <c r="C42" s="86"/>
      <c r="D42" s="86"/>
      <c r="E42" s="86"/>
      <c r="F42" s="86"/>
      <c r="G42" s="86"/>
      <c r="H42" s="98"/>
      <c r="I42" s="98"/>
      <c r="J42" s="98"/>
      <c r="K42" s="98"/>
      <c r="L42" s="90">
        <v>50.098171318575559</v>
      </c>
      <c r="M42" s="87"/>
      <c r="N42" s="87">
        <v>35</v>
      </c>
      <c r="O42" s="86">
        <f t="shared" si="2"/>
        <v>1.4313763233878731</v>
      </c>
      <c r="P42" s="86"/>
      <c r="Q42" s="86"/>
      <c r="R42" s="86"/>
      <c r="T42" s="86"/>
      <c r="U42" s="86"/>
      <c r="V42" s="87"/>
      <c r="W42" s="87"/>
      <c r="X42" s="87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8"/>
      <c r="BB42" s="88"/>
      <c r="BC42" s="103">
        <v>26</v>
      </c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  <c r="CE42" s="86"/>
      <c r="CF42" s="10"/>
      <c r="CG42" s="10"/>
      <c r="CH42" s="10"/>
      <c r="CI42" s="10"/>
      <c r="CJ42" s="10"/>
      <c r="CK42" s="10"/>
      <c r="CL42" s="10"/>
      <c r="CM42" s="10"/>
    </row>
    <row r="43" spans="1:91" ht="13.15" x14ac:dyDescent="0.4">
      <c r="A43" s="32">
        <f t="shared" si="3"/>
        <v>1855</v>
      </c>
      <c r="B43" s="86"/>
      <c r="C43" s="86"/>
      <c r="D43" s="86"/>
      <c r="E43" s="86"/>
      <c r="F43" s="86"/>
      <c r="G43" s="86"/>
      <c r="H43" s="98"/>
      <c r="I43" s="98"/>
      <c r="J43" s="98"/>
      <c r="K43" s="98"/>
      <c r="L43" s="90">
        <v>49.27427745664739</v>
      </c>
      <c r="M43" s="87"/>
      <c r="N43" s="87">
        <v>36</v>
      </c>
      <c r="O43" s="86">
        <f t="shared" si="2"/>
        <v>1.3687299293513164</v>
      </c>
      <c r="P43" s="86"/>
      <c r="Q43" s="86"/>
      <c r="R43" s="86"/>
      <c r="T43" s="86"/>
      <c r="U43" s="86"/>
      <c r="V43" s="87"/>
      <c r="W43" s="87"/>
      <c r="X43" s="87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8">
        <v>56.6</v>
      </c>
      <c r="BB43" s="88">
        <v>109.6</v>
      </c>
      <c r="BC43" s="99">
        <v>16</v>
      </c>
      <c r="BD43" s="89">
        <f>BA43/$BC43</f>
        <v>3.5375000000000001</v>
      </c>
      <c r="BE43" s="89">
        <f>BB43/$BC43</f>
        <v>6.85</v>
      </c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10"/>
      <c r="CG43" s="10"/>
      <c r="CH43" s="10"/>
      <c r="CI43" s="10"/>
      <c r="CJ43" s="10"/>
      <c r="CK43" s="10"/>
      <c r="CL43" s="10"/>
      <c r="CM43" s="10"/>
    </row>
    <row r="44" spans="1:91" ht="13.15" x14ac:dyDescent="0.4">
      <c r="A44" s="32">
        <f t="shared" si="3"/>
        <v>1856</v>
      </c>
      <c r="B44" s="86"/>
      <c r="C44" s="86"/>
      <c r="D44" s="86"/>
      <c r="E44" s="86"/>
      <c r="F44" s="86"/>
      <c r="G44" s="86"/>
      <c r="H44" s="98"/>
      <c r="I44" s="98"/>
      <c r="J44" s="98"/>
      <c r="K44" s="98"/>
      <c r="L44" s="90">
        <v>47.571402616279073</v>
      </c>
      <c r="M44" s="87"/>
      <c r="N44" s="87">
        <v>39</v>
      </c>
      <c r="O44" s="86">
        <f t="shared" si="2"/>
        <v>1.2197795542635659</v>
      </c>
      <c r="P44" s="86"/>
      <c r="Q44" s="86"/>
      <c r="R44" s="86"/>
      <c r="T44" s="86"/>
      <c r="U44" s="86"/>
      <c r="V44" s="87"/>
      <c r="W44" s="87"/>
      <c r="X44" s="87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7"/>
      <c r="BB44" s="87"/>
      <c r="BC44" s="99">
        <v>16</v>
      </c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  <c r="CE44" s="86"/>
      <c r="CF44" s="10"/>
      <c r="CG44" s="10"/>
      <c r="CH44" s="10"/>
      <c r="CI44" s="10"/>
      <c r="CJ44" s="10"/>
      <c r="CK44" s="10"/>
      <c r="CL44" s="10"/>
      <c r="CM44" s="10"/>
    </row>
    <row r="45" spans="1:91" ht="13.15" x14ac:dyDescent="0.4">
      <c r="A45" s="32">
        <f t="shared" si="3"/>
        <v>1857</v>
      </c>
      <c r="B45" s="86"/>
      <c r="C45" s="86"/>
      <c r="D45" s="86"/>
      <c r="E45" s="86"/>
      <c r="F45" s="86"/>
      <c r="G45" s="86"/>
      <c r="H45" s="98"/>
      <c r="I45" s="98"/>
      <c r="J45" s="98"/>
      <c r="K45" s="98"/>
      <c r="L45" s="90">
        <v>48.449587978671829</v>
      </c>
      <c r="M45" s="87"/>
      <c r="N45" s="87">
        <v>49</v>
      </c>
      <c r="O45" s="86">
        <f t="shared" si="2"/>
        <v>0.98876710160554748</v>
      </c>
      <c r="P45" s="86"/>
      <c r="Q45" s="86"/>
      <c r="R45" s="86"/>
      <c r="T45" s="86"/>
      <c r="U45" s="86"/>
      <c r="V45" s="87"/>
      <c r="W45" s="87"/>
      <c r="X45" s="87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7"/>
      <c r="BB45" s="87"/>
      <c r="BC45" s="99">
        <v>16</v>
      </c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  <c r="CE45" s="86"/>
      <c r="CF45" s="10"/>
      <c r="CG45" s="10"/>
      <c r="CH45" s="10"/>
      <c r="CI45" s="10"/>
      <c r="CJ45" s="10"/>
      <c r="CK45" s="10"/>
      <c r="CL45" s="10"/>
      <c r="CM45" s="10"/>
    </row>
    <row r="46" spans="1:91" ht="13.15" x14ac:dyDescent="0.4">
      <c r="A46" s="32">
        <f t="shared" si="3"/>
        <v>1858</v>
      </c>
      <c r="B46" s="86"/>
      <c r="C46" s="86"/>
      <c r="D46" s="86"/>
      <c r="E46" s="86"/>
      <c r="F46" s="86"/>
      <c r="G46" s="86"/>
      <c r="H46" s="98"/>
      <c r="I46" s="98"/>
      <c r="J46" s="98"/>
      <c r="K46" s="98"/>
      <c r="L46" s="90">
        <v>63.000852411105704</v>
      </c>
      <c r="M46" s="87"/>
      <c r="N46" s="87">
        <v>50</v>
      </c>
      <c r="O46" s="86">
        <f t="shared" si="2"/>
        <v>1.260017048222114</v>
      </c>
      <c r="P46" s="86"/>
      <c r="Q46" s="86"/>
      <c r="R46" s="86"/>
      <c r="T46" s="86"/>
      <c r="U46" s="86"/>
      <c r="V46" s="87"/>
      <c r="W46" s="87"/>
      <c r="X46" s="87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7"/>
      <c r="BB46" s="87"/>
      <c r="BC46" s="99">
        <v>15</v>
      </c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  <c r="CE46" s="86"/>
      <c r="CF46" s="10"/>
      <c r="CG46" s="10"/>
      <c r="CH46" s="10"/>
      <c r="CI46" s="10"/>
      <c r="CJ46" s="10"/>
      <c r="CK46" s="10"/>
      <c r="CL46" s="10"/>
      <c r="CM46" s="10"/>
    </row>
    <row r="47" spans="1:91" ht="13.15" x14ac:dyDescent="0.4">
      <c r="A47" s="32">
        <f t="shared" si="3"/>
        <v>1859</v>
      </c>
      <c r="B47" s="86"/>
      <c r="C47" s="86"/>
      <c r="D47" s="86"/>
      <c r="E47" s="86"/>
      <c r="F47" s="86"/>
      <c r="G47" s="86"/>
      <c r="H47" s="98"/>
      <c r="I47" s="98"/>
      <c r="J47" s="98"/>
      <c r="K47" s="98"/>
      <c r="L47" s="90">
        <v>61.575924124513612</v>
      </c>
      <c r="M47" s="87"/>
      <c r="N47" s="87">
        <v>47</v>
      </c>
      <c r="O47" s="86">
        <f t="shared" si="2"/>
        <v>1.3101260452024173</v>
      </c>
      <c r="P47" s="86"/>
      <c r="Q47" s="86"/>
      <c r="R47" s="86"/>
      <c r="T47" s="86"/>
      <c r="U47" s="86"/>
      <c r="V47" s="87"/>
      <c r="W47" s="87"/>
      <c r="X47" s="87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86"/>
      <c r="AV47" s="86"/>
      <c r="AW47" s="86"/>
      <c r="AX47" s="86"/>
      <c r="AY47" s="86"/>
      <c r="AZ47" s="86"/>
      <c r="BA47" s="87"/>
      <c r="BB47" s="87"/>
      <c r="BC47" s="99">
        <v>14</v>
      </c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  <c r="CE47" s="86"/>
      <c r="CF47" s="10"/>
      <c r="CG47" s="10"/>
      <c r="CH47" s="10"/>
      <c r="CI47" s="10"/>
      <c r="CJ47" s="10"/>
      <c r="CK47" s="10"/>
      <c r="CL47" s="10"/>
      <c r="CM47" s="10"/>
    </row>
    <row r="48" spans="1:91" ht="13.15" x14ac:dyDescent="0.4">
      <c r="A48" s="32">
        <f t="shared" si="3"/>
        <v>1860</v>
      </c>
      <c r="B48" s="86"/>
      <c r="C48" s="86"/>
      <c r="D48" s="86"/>
      <c r="E48" s="86"/>
      <c r="F48" s="86"/>
      <c r="G48" s="86"/>
      <c r="H48" s="98"/>
      <c r="I48" s="98"/>
      <c r="J48" s="98"/>
      <c r="K48" s="98"/>
      <c r="L48" s="90">
        <v>70.948349492151422</v>
      </c>
      <c r="M48" s="87"/>
      <c r="N48" s="87">
        <v>44</v>
      </c>
      <c r="O48" s="86">
        <f t="shared" si="2"/>
        <v>1.6124624884579868</v>
      </c>
      <c r="P48" s="86"/>
      <c r="Q48" s="86"/>
      <c r="R48" s="86"/>
      <c r="T48" s="86"/>
      <c r="U48" s="86"/>
      <c r="V48" s="87"/>
      <c r="W48" s="87"/>
      <c r="X48" s="87"/>
      <c r="Y48" s="86"/>
      <c r="Z48" s="86"/>
      <c r="AA48" s="86"/>
      <c r="AB48" s="86"/>
      <c r="AC48" s="86"/>
      <c r="AD48" s="86"/>
      <c r="AE48" s="86"/>
      <c r="AF48" s="86"/>
      <c r="AG48" s="86"/>
      <c r="AH48" s="86"/>
      <c r="AI48" s="86"/>
      <c r="AJ48" s="86"/>
      <c r="AK48" s="86"/>
      <c r="AL48" s="86"/>
      <c r="AM48" s="86"/>
      <c r="AN48" s="86"/>
      <c r="AO48" s="86"/>
      <c r="AP48" s="86"/>
      <c r="AQ48" s="86"/>
      <c r="AR48" s="86"/>
      <c r="AS48" s="86"/>
      <c r="AT48" s="86"/>
      <c r="AU48" s="86"/>
      <c r="AV48" s="86"/>
      <c r="AW48" s="86"/>
      <c r="AX48" s="86"/>
      <c r="AY48" s="86"/>
      <c r="AZ48" s="86"/>
      <c r="BA48" s="87"/>
      <c r="BB48" s="87"/>
      <c r="BC48" s="99">
        <v>13</v>
      </c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  <c r="CE48" s="86"/>
      <c r="CF48" s="10"/>
      <c r="CG48" s="10"/>
      <c r="CH48" s="10"/>
      <c r="CI48" s="10"/>
      <c r="CJ48" s="10"/>
      <c r="CK48" s="10"/>
      <c r="CL48" s="10"/>
      <c r="CM48" s="10"/>
    </row>
    <row r="49" spans="1:91" ht="13.15" x14ac:dyDescent="0.4">
      <c r="A49" s="32">
        <f t="shared" si="3"/>
        <v>1861</v>
      </c>
      <c r="B49" s="86"/>
      <c r="C49" s="86"/>
      <c r="D49" s="86"/>
      <c r="E49" s="86"/>
      <c r="F49" s="86"/>
      <c r="G49" s="86"/>
      <c r="H49" s="98"/>
      <c r="I49" s="98"/>
      <c r="J49" s="98"/>
      <c r="K49" s="98"/>
      <c r="L49" s="90">
        <v>69.214320270924034</v>
      </c>
      <c r="M49" s="87"/>
      <c r="N49" s="87">
        <v>50</v>
      </c>
      <c r="O49" s="86">
        <f t="shared" si="2"/>
        <v>1.3842864054184807</v>
      </c>
      <c r="P49" s="86"/>
      <c r="Q49" s="86"/>
      <c r="R49" s="86"/>
      <c r="T49" s="86"/>
      <c r="U49" s="86"/>
      <c r="V49" s="87"/>
      <c r="W49" s="87"/>
      <c r="X49" s="87"/>
      <c r="Y49" s="86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86"/>
      <c r="AK49" s="86"/>
      <c r="AL49" s="86"/>
      <c r="AM49" s="86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86"/>
      <c r="AY49" s="86"/>
      <c r="AZ49" s="86"/>
      <c r="BA49" s="88">
        <v>62.2</v>
      </c>
      <c r="BB49" s="88">
        <v>75.2</v>
      </c>
      <c r="BC49" s="103">
        <v>16</v>
      </c>
      <c r="BD49" s="89">
        <f>BA49/$BC49</f>
        <v>3.8875000000000002</v>
      </c>
      <c r="BE49" s="89">
        <f>BB49/$BC49</f>
        <v>4.7</v>
      </c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  <c r="CE49" s="86"/>
      <c r="CF49" s="10"/>
      <c r="CG49" s="10"/>
      <c r="CH49" s="10"/>
      <c r="CI49" s="10"/>
      <c r="CJ49" s="10"/>
      <c r="CK49" s="10"/>
      <c r="CL49" s="10"/>
      <c r="CM49" s="10"/>
    </row>
    <row r="50" spans="1:91" ht="13.15" x14ac:dyDescent="0.4">
      <c r="A50" s="32">
        <f t="shared" si="3"/>
        <v>1862</v>
      </c>
      <c r="B50" s="86"/>
      <c r="C50" s="86"/>
      <c r="D50" s="86"/>
      <c r="E50" s="86"/>
      <c r="F50" s="86"/>
      <c r="G50" s="86"/>
      <c r="H50" s="98"/>
      <c r="I50" s="98"/>
      <c r="J50" s="98"/>
      <c r="K50" s="98"/>
      <c r="L50" s="90">
        <v>85.923705501618116</v>
      </c>
      <c r="M50" s="87"/>
      <c r="N50" s="87">
        <v>52</v>
      </c>
      <c r="O50" s="86">
        <f t="shared" si="2"/>
        <v>1.6523789519541945</v>
      </c>
      <c r="P50" s="86"/>
      <c r="Q50" s="86"/>
      <c r="R50" s="86"/>
      <c r="T50" s="86"/>
      <c r="U50" s="86"/>
      <c r="V50" s="87"/>
      <c r="W50" s="87"/>
      <c r="X50" s="87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7"/>
      <c r="BB50" s="87"/>
      <c r="BC50" s="99">
        <v>18</v>
      </c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  <c r="CE50" s="86"/>
      <c r="CF50" s="10"/>
      <c r="CG50" s="10"/>
      <c r="CH50" s="10"/>
      <c r="CI50" s="10"/>
      <c r="CJ50" s="10"/>
      <c r="CK50" s="10"/>
      <c r="CL50" s="10"/>
      <c r="CM50" s="10"/>
    </row>
    <row r="51" spans="1:91" ht="13.15" x14ac:dyDescent="0.4">
      <c r="A51" s="32">
        <f t="shared" si="3"/>
        <v>1863</v>
      </c>
      <c r="C51" s="87"/>
      <c r="D51" s="86"/>
      <c r="E51" s="86"/>
      <c r="F51" s="86"/>
      <c r="G51" s="86"/>
      <c r="H51" s="98"/>
      <c r="I51" s="98"/>
      <c r="J51" s="98"/>
      <c r="K51" s="98"/>
      <c r="L51" s="90">
        <v>142.84158050221569</v>
      </c>
      <c r="M51" s="87"/>
      <c r="N51" s="87">
        <v>48</v>
      </c>
      <c r="O51" s="86">
        <f t="shared" si="2"/>
        <v>2.9758662604628268</v>
      </c>
      <c r="P51" s="86"/>
      <c r="Q51" s="86"/>
      <c r="R51" s="86"/>
      <c r="T51" s="86"/>
      <c r="U51" s="86"/>
      <c r="V51" s="87"/>
      <c r="W51" s="87"/>
      <c r="X51" s="87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86"/>
      <c r="AM51" s="86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7"/>
      <c r="BB51" s="87"/>
      <c r="BC51" s="99">
        <v>7</v>
      </c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  <c r="CE51" s="86"/>
      <c r="CF51" s="10"/>
      <c r="CG51" s="10"/>
      <c r="CH51" s="10"/>
      <c r="CI51" s="10"/>
      <c r="CJ51" s="10"/>
      <c r="CK51" s="10"/>
      <c r="CL51" s="10"/>
      <c r="CM51" s="10"/>
    </row>
    <row r="52" spans="1:91" ht="13.15" x14ac:dyDescent="0.4">
      <c r="A52" s="32">
        <f t="shared" si="3"/>
        <v>1864</v>
      </c>
      <c r="B52" s="87">
        <v>2.38</v>
      </c>
      <c r="C52" s="87">
        <v>16.329999999999998</v>
      </c>
      <c r="D52" s="104">
        <v>7</v>
      </c>
      <c r="E52" s="86"/>
      <c r="F52" s="86"/>
      <c r="G52" s="86"/>
      <c r="H52" s="98"/>
      <c r="I52" s="98"/>
      <c r="J52" s="98"/>
      <c r="K52" s="98"/>
      <c r="L52" s="90">
        <v>72.812324963785599</v>
      </c>
      <c r="M52" s="87"/>
      <c r="N52" s="87">
        <v>55</v>
      </c>
      <c r="O52" s="86">
        <f t="shared" si="2"/>
        <v>1.3238604538870109</v>
      </c>
      <c r="P52" s="86"/>
      <c r="Q52" s="86"/>
      <c r="R52" s="86"/>
      <c r="T52" s="86"/>
      <c r="U52" s="86"/>
      <c r="V52" s="87"/>
      <c r="W52" s="87"/>
      <c r="X52" s="87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7"/>
      <c r="BB52" s="87"/>
      <c r="BC52" s="99">
        <v>6</v>
      </c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  <c r="CE52" s="86"/>
      <c r="CF52" s="10"/>
      <c r="CG52" s="10"/>
      <c r="CH52" s="10"/>
      <c r="CI52" s="10"/>
      <c r="CJ52" s="10"/>
      <c r="CK52" s="10"/>
      <c r="CL52" s="10"/>
      <c r="CM52" s="10"/>
    </row>
    <row r="53" spans="1:91" ht="13.15" x14ac:dyDescent="0.4">
      <c r="A53" s="32">
        <f t="shared" si="3"/>
        <v>1865</v>
      </c>
      <c r="B53" s="87">
        <v>2.27</v>
      </c>
      <c r="C53" s="87">
        <v>17.260000000000002</v>
      </c>
      <c r="D53" s="104">
        <v>8.3000000000000007</v>
      </c>
      <c r="E53" s="86"/>
      <c r="F53" s="86"/>
      <c r="G53" s="86"/>
      <c r="H53" s="98"/>
      <c r="I53" s="98"/>
      <c r="J53" s="98"/>
      <c r="K53" s="98"/>
      <c r="L53" s="90">
        <v>141.3531976744186</v>
      </c>
      <c r="M53" s="87"/>
      <c r="N53" s="87">
        <v>57</v>
      </c>
      <c r="O53" s="86">
        <f t="shared" si="2"/>
        <v>2.4798806609547124</v>
      </c>
      <c r="P53" s="86"/>
      <c r="Q53" s="86"/>
      <c r="R53" s="86"/>
      <c r="T53" s="86"/>
      <c r="U53" s="86"/>
      <c r="V53" s="87"/>
      <c r="W53" s="87"/>
      <c r="X53" s="87"/>
      <c r="Y53" s="86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86"/>
      <c r="AK53" s="86"/>
      <c r="AL53" s="86"/>
      <c r="AM53" s="86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86"/>
      <c r="AY53" s="86"/>
      <c r="AZ53" s="86"/>
      <c r="BA53" s="87"/>
      <c r="BB53" s="87"/>
      <c r="BC53" s="99">
        <v>5.0999999999999996</v>
      </c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  <c r="CE53" s="86"/>
      <c r="CF53" s="10"/>
      <c r="CG53" s="10"/>
      <c r="CH53" s="10"/>
      <c r="CI53" s="10"/>
      <c r="CJ53" s="10"/>
      <c r="CK53" s="10"/>
      <c r="CL53" s="10"/>
      <c r="CM53" s="10"/>
    </row>
    <row r="54" spans="1:91" ht="13.15" x14ac:dyDescent="0.4">
      <c r="A54" s="32">
        <f t="shared" si="3"/>
        <v>1866</v>
      </c>
      <c r="B54" s="87"/>
      <c r="C54" s="87"/>
      <c r="D54" s="104">
        <v>9.6</v>
      </c>
      <c r="E54" s="86"/>
      <c r="F54" s="86"/>
      <c r="G54" s="86"/>
      <c r="H54" s="98"/>
      <c r="I54" s="98"/>
      <c r="J54" s="98"/>
      <c r="K54" s="98"/>
      <c r="L54" s="90">
        <v>140.98315713599229</v>
      </c>
      <c r="M54" s="87"/>
      <c r="N54" s="87">
        <v>59</v>
      </c>
      <c r="O54" s="86">
        <f t="shared" si="2"/>
        <v>2.3895450362032591</v>
      </c>
      <c r="P54" s="86"/>
      <c r="Q54" s="86"/>
      <c r="R54" s="86"/>
      <c r="T54" s="86"/>
      <c r="U54" s="86"/>
      <c r="V54" s="87"/>
      <c r="W54" s="87"/>
      <c r="X54" s="87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86"/>
      <c r="AM54" s="86"/>
      <c r="AN54" s="86"/>
      <c r="AO54" s="86"/>
      <c r="AP54" s="86"/>
      <c r="AQ54" s="86"/>
      <c r="AR54" s="86"/>
      <c r="AS54" s="86"/>
      <c r="AT54" s="86"/>
      <c r="AU54" s="86"/>
      <c r="AV54" s="86"/>
      <c r="AW54" s="86"/>
      <c r="AX54" s="86"/>
      <c r="AY54" s="86"/>
      <c r="AZ54" s="86"/>
      <c r="BA54" s="100">
        <v>101.4</v>
      </c>
      <c r="BB54" s="100"/>
      <c r="BC54" s="101">
        <v>8.1</v>
      </c>
      <c r="BD54" s="102">
        <f>BA54/$BC54</f>
        <v>12.518518518518519</v>
      </c>
      <c r="BE54" s="102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  <c r="CC54" s="86"/>
      <c r="CD54" s="86"/>
      <c r="CE54" s="86"/>
      <c r="CF54" s="10"/>
      <c r="CG54" s="10"/>
      <c r="CH54" s="10"/>
      <c r="CI54" s="10"/>
      <c r="CJ54" s="10"/>
      <c r="CK54" s="10"/>
      <c r="CL54" s="10"/>
      <c r="CM54" s="10"/>
    </row>
    <row r="55" spans="1:91" ht="13.15" x14ac:dyDescent="0.4">
      <c r="A55" s="32">
        <f t="shared" si="3"/>
        <v>1867</v>
      </c>
      <c r="B55" s="87">
        <v>14.45</v>
      </c>
      <c r="C55" s="87">
        <v>29.45</v>
      </c>
      <c r="D55" s="104">
        <v>12</v>
      </c>
      <c r="E55" s="86"/>
      <c r="F55" s="86"/>
      <c r="G55" s="86"/>
      <c r="H55" s="98"/>
      <c r="I55" s="98"/>
      <c r="J55" s="98"/>
      <c r="K55" s="98"/>
      <c r="L55" s="90">
        <v>151.79892103972534</v>
      </c>
      <c r="M55" s="87"/>
      <c r="N55" s="87">
        <v>65</v>
      </c>
      <c r="O55" s="86">
        <f t="shared" si="2"/>
        <v>2.3353680159957744</v>
      </c>
      <c r="P55" s="86"/>
      <c r="Q55" s="86"/>
      <c r="R55" s="86"/>
      <c r="T55" s="86"/>
      <c r="U55" s="86"/>
      <c r="V55" s="87"/>
      <c r="W55" s="87"/>
      <c r="X55" s="87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86"/>
      <c r="AJ55" s="86"/>
      <c r="AK55" s="86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86"/>
      <c r="BA55" s="87"/>
      <c r="BB55" s="87"/>
      <c r="BC55" s="99">
        <v>17</v>
      </c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6"/>
      <c r="CC55" s="86"/>
      <c r="CD55" s="86"/>
      <c r="CE55" s="86"/>
      <c r="CF55" s="10"/>
      <c r="CG55" s="10"/>
      <c r="CH55" s="10"/>
      <c r="CI55" s="10"/>
      <c r="CJ55" s="10"/>
      <c r="CK55" s="10"/>
      <c r="CL55" s="10"/>
      <c r="CM55" s="10"/>
    </row>
    <row r="56" spans="1:91" ht="13.15" x14ac:dyDescent="0.4">
      <c r="A56" s="32">
        <f t="shared" si="3"/>
        <v>1868</v>
      </c>
      <c r="B56" s="87">
        <v>23.92</v>
      </c>
      <c r="C56" s="87">
        <v>40.119999999999997</v>
      </c>
      <c r="D56" s="104">
        <v>12</v>
      </c>
      <c r="E56" s="86"/>
      <c r="F56" s="86"/>
      <c r="G56" s="86"/>
      <c r="H56" s="98"/>
      <c r="I56" s="98"/>
      <c r="J56" s="98"/>
      <c r="K56" s="98"/>
      <c r="L56" s="90">
        <v>194.38537000973713</v>
      </c>
      <c r="M56" s="87"/>
      <c r="N56" s="87">
        <v>71</v>
      </c>
      <c r="O56" s="86">
        <f t="shared" si="2"/>
        <v>2.7378221128131992</v>
      </c>
      <c r="P56" s="86"/>
      <c r="Q56" s="86"/>
      <c r="R56" s="86"/>
      <c r="T56" s="86"/>
      <c r="U56" s="86"/>
      <c r="V56" s="87"/>
      <c r="W56" s="87"/>
      <c r="X56" s="87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86"/>
      <c r="AJ56" s="86"/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86"/>
      <c r="BA56" s="87"/>
      <c r="BB56" s="87"/>
      <c r="BC56" s="99">
        <v>14</v>
      </c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6"/>
      <c r="CC56" s="86"/>
      <c r="CD56" s="86"/>
      <c r="CE56" s="86"/>
      <c r="CF56" s="10"/>
      <c r="CG56" s="10"/>
      <c r="CH56" s="10"/>
      <c r="CI56" s="10"/>
      <c r="CJ56" s="10"/>
      <c r="CK56" s="10"/>
      <c r="CL56" s="10"/>
      <c r="CM56" s="10"/>
    </row>
    <row r="57" spans="1:91" ht="13.15" x14ac:dyDescent="0.4">
      <c r="A57" s="32">
        <f t="shared" si="3"/>
        <v>1869</v>
      </c>
      <c r="B57" s="87">
        <v>23.28</v>
      </c>
      <c r="C57" s="87">
        <v>39.78</v>
      </c>
      <c r="D57" s="104">
        <v>13</v>
      </c>
      <c r="E57" s="86"/>
      <c r="F57" s="86"/>
      <c r="G57" s="86"/>
      <c r="H57" s="98"/>
      <c r="I57" s="98"/>
      <c r="J57" s="98"/>
      <c r="K57" s="98"/>
      <c r="L57" s="90">
        <v>167.58483965014577</v>
      </c>
      <c r="M57" s="87"/>
      <c r="N57" s="87">
        <v>88</v>
      </c>
      <c r="O57" s="86">
        <f t="shared" si="2"/>
        <v>1.9043731778425654</v>
      </c>
      <c r="P57" s="86"/>
      <c r="Q57" s="86"/>
      <c r="R57" s="86"/>
      <c r="T57" s="86"/>
      <c r="U57" s="86"/>
      <c r="V57" s="87"/>
      <c r="W57" s="87"/>
      <c r="X57" s="87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8">
        <v>80.5</v>
      </c>
      <c r="BB57" s="88">
        <v>120</v>
      </c>
      <c r="BC57" s="99">
        <v>14</v>
      </c>
      <c r="BD57" s="89">
        <f>BA57/$BC57</f>
        <v>5.75</v>
      </c>
      <c r="BE57" s="89">
        <f>BB57/$BC57</f>
        <v>8.5714285714285712</v>
      </c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7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  <c r="CE57" s="86"/>
      <c r="CF57" s="10"/>
      <c r="CG57" s="10"/>
      <c r="CH57" s="10"/>
      <c r="CI57" s="10"/>
      <c r="CJ57" s="10"/>
      <c r="CK57" s="10"/>
      <c r="CL57" s="10"/>
      <c r="CM57" s="10"/>
    </row>
    <row r="58" spans="1:91" ht="13.15" x14ac:dyDescent="0.4">
      <c r="A58" s="32">
        <f t="shared" si="3"/>
        <v>1870</v>
      </c>
      <c r="B58" s="87">
        <v>22.6</v>
      </c>
      <c r="C58" s="87">
        <v>39.200000000000003</v>
      </c>
      <c r="D58" s="104">
        <v>15</v>
      </c>
      <c r="E58" s="86"/>
      <c r="F58" s="86"/>
      <c r="G58" s="86"/>
      <c r="H58" s="98"/>
      <c r="I58" s="98"/>
      <c r="J58" s="98"/>
      <c r="K58" s="98"/>
      <c r="L58" s="90">
        <v>136.25219084712757</v>
      </c>
      <c r="M58" s="87"/>
      <c r="N58" s="87"/>
      <c r="O58" s="86"/>
      <c r="P58" s="86"/>
      <c r="Q58" s="86"/>
      <c r="R58" s="86"/>
      <c r="T58" s="86"/>
      <c r="U58" s="86"/>
      <c r="V58" s="87"/>
      <c r="W58" s="87"/>
      <c r="X58" s="87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/>
      <c r="AS58" s="86"/>
      <c r="AT58" s="86"/>
      <c r="AU58" s="86"/>
      <c r="AV58" s="86"/>
      <c r="AW58" s="86"/>
      <c r="AY58" s="86"/>
      <c r="AZ58" s="86"/>
      <c r="BA58" s="87"/>
      <c r="BB58" s="87"/>
      <c r="BC58" s="99">
        <v>18</v>
      </c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7"/>
      <c r="BS58" s="86"/>
      <c r="BT58" s="86"/>
      <c r="BU58" s="86"/>
      <c r="BV58" s="86"/>
      <c r="BW58" s="86"/>
      <c r="BX58" s="86"/>
      <c r="BY58" s="86"/>
      <c r="BZ58" s="86"/>
      <c r="CA58" s="86"/>
      <c r="CB58" s="86"/>
      <c r="CC58" s="86"/>
      <c r="CD58" s="86"/>
      <c r="CE58" s="86"/>
      <c r="CF58" s="10"/>
      <c r="CG58" s="10"/>
      <c r="CH58" s="10"/>
      <c r="CI58" s="10"/>
      <c r="CJ58" s="10"/>
      <c r="CK58" s="10"/>
      <c r="CL58" s="10"/>
      <c r="CM58" s="10"/>
    </row>
    <row r="59" spans="1:91" ht="13.15" x14ac:dyDescent="0.4">
      <c r="A59" s="32">
        <f t="shared" si="3"/>
        <v>1871</v>
      </c>
      <c r="B59" s="87">
        <v>51.7</v>
      </c>
      <c r="C59" s="87">
        <v>74.2</v>
      </c>
      <c r="D59" s="104">
        <v>13</v>
      </c>
      <c r="E59" s="86"/>
      <c r="F59" s="86"/>
      <c r="G59" s="86"/>
      <c r="H59" s="98"/>
      <c r="I59" s="98"/>
      <c r="J59" s="98"/>
      <c r="K59" s="98"/>
      <c r="L59" s="90">
        <v>159.1373110677718</v>
      </c>
      <c r="M59" s="87"/>
      <c r="N59" s="87"/>
      <c r="O59" s="86"/>
      <c r="P59" s="86"/>
      <c r="Q59" s="86"/>
      <c r="R59" s="86"/>
      <c r="T59" s="86"/>
      <c r="U59" s="86"/>
      <c r="V59" s="87"/>
      <c r="W59" s="87"/>
      <c r="X59" s="87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86"/>
      <c r="AJ59" s="86"/>
      <c r="AK59" s="86"/>
      <c r="AL59" s="86"/>
      <c r="AM59" s="86"/>
      <c r="AN59" s="86"/>
      <c r="AO59" s="86"/>
      <c r="AP59" s="86"/>
      <c r="AQ59" s="86"/>
      <c r="AR59" s="86"/>
      <c r="AS59" s="86"/>
      <c r="AT59" s="86"/>
      <c r="AU59" s="86"/>
      <c r="AV59" s="86"/>
      <c r="AW59" s="86"/>
      <c r="AY59" s="86"/>
      <c r="AZ59" s="86"/>
      <c r="BA59" s="87"/>
      <c r="BB59" s="87"/>
      <c r="BC59" s="99">
        <v>19</v>
      </c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7"/>
      <c r="BS59" s="86"/>
      <c r="BT59" s="86"/>
      <c r="BU59" s="86"/>
      <c r="BV59" s="86"/>
      <c r="BW59" s="86"/>
      <c r="BX59" s="86"/>
      <c r="BY59" s="86"/>
      <c r="BZ59" s="86"/>
      <c r="CA59" s="86"/>
      <c r="CB59" s="86"/>
      <c r="CC59" s="86"/>
      <c r="CD59" s="86"/>
      <c r="CE59" s="86"/>
      <c r="CF59" s="10"/>
      <c r="CG59" s="10"/>
      <c r="CH59" s="10"/>
      <c r="CI59" s="10"/>
      <c r="CJ59" s="10"/>
      <c r="CK59" s="10"/>
      <c r="CL59" s="10"/>
      <c r="CM59" s="10"/>
    </row>
    <row r="60" spans="1:91" ht="13.15" x14ac:dyDescent="0.4">
      <c r="A60" s="32">
        <f t="shared" si="3"/>
        <v>1872</v>
      </c>
      <c r="B60" s="87">
        <v>50.1</v>
      </c>
      <c r="C60" s="87">
        <v>72.5</v>
      </c>
      <c r="D60" s="104">
        <v>18</v>
      </c>
      <c r="E60" s="86"/>
      <c r="F60" s="86"/>
      <c r="G60" s="86"/>
      <c r="H60" s="98"/>
      <c r="I60" s="98"/>
      <c r="J60" s="98"/>
      <c r="K60" s="98"/>
      <c r="L60" s="90">
        <v>149.78835616438357</v>
      </c>
      <c r="M60" s="87"/>
      <c r="N60" s="87"/>
      <c r="O60" s="86"/>
      <c r="P60" s="86"/>
      <c r="Q60" s="86"/>
      <c r="R60" s="86"/>
      <c r="T60" s="86"/>
      <c r="U60" s="86"/>
      <c r="V60" s="87"/>
      <c r="W60" s="87"/>
      <c r="X60" s="87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Y60" s="86"/>
      <c r="AZ60" s="86"/>
      <c r="BA60" s="87"/>
      <c r="BB60" s="87"/>
      <c r="BC60" s="99">
        <v>20</v>
      </c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7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  <c r="CE60" s="86"/>
      <c r="CF60" s="10"/>
      <c r="CG60" s="10"/>
      <c r="CH60" s="10"/>
      <c r="CI60" s="10"/>
      <c r="CJ60" s="10"/>
      <c r="CK60" s="10"/>
      <c r="CL60" s="10"/>
      <c r="CM60" s="10"/>
    </row>
    <row r="61" spans="1:91" ht="13.15" x14ac:dyDescent="0.4">
      <c r="A61" s="32">
        <f t="shared" si="3"/>
        <v>1873</v>
      </c>
      <c r="B61" s="87">
        <v>48.5</v>
      </c>
      <c r="C61" s="87">
        <v>70.8</v>
      </c>
      <c r="D61" s="104">
        <v>20</v>
      </c>
      <c r="E61" s="86"/>
      <c r="F61" s="86"/>
      <c r="G61" s="86"/>
      <c r="H61" s="98"/>
      <c r="I61" s="98"/>
      <c r="J61" s="98"/>
      <c r="K61" s="98"/>
      <c r="L61" s="90">
        <v>135.22746221355436</v>
      </c>
      <c r="M61" s="87"/>
      <c r="N61" s="87"/>
      <c r="O61" s="86"/>
      <c r="P61" s="86"/>
      <c r="Q61" s="86"/>
      <c r="R61" s="86"/>
      <c r="T61" s="86"/>
      <c r="U61" s="86"/>
      <c r="V61" s="87"/>
      <c r="W61" s="87"/>
      <c r="X61" s="87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Y61" s="86"/>
      <c r="AZ61" s="86"/>
      <c r="BA61" s="87"/>
      <c r="BB61" s="87"/>
      <c r="BC61" s="99">
        <v>23</v>
      </c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7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10"/>
      <c r="CG61" s="10"/>
      <c r="CH61" s="10"/>
      <c r="CI61" s="10"/>
      <c r="CJ61" s="10"/>
      <c r="CK61" s="10"/>
      <c r="CL61" s="10"/>
      <c r="CM61" s="10"/>
    </row>
    <row r="62" spans="1:91" ht="13.15" x14ac:dyDescent="0.4">
      <c r="A62" s="32">
        <f t="shared" si="3"/>
        <v>1874</v>
      </c>
      <c r="B62" s="87">
        <v>46.8</v>
      </c>
      <c r="C62" s="87">
        <v>68.400000000000006</v>
      </c>
      <c r="D62" s="104">
        <v>16</v>
      </c>
      <c r="E62" s="86"/>
      <c r="F62" s="86"/>
      <c r="G62" s="86"/>
      <c r="H62" s="98"/>
      <c r="I62" s="98"/>
      <c r="J62" s="98"/>
      <c r="K62" s="98"/>
      <c r="L62" s="90">
        <v>138.05269607843138</v>
      </c>
      <c r="M62" s="87"/>
      <c r="N62" s="87"/>
      <c r="O62" s="86"/>
      <c r="P62" s="86"/>
      <c r="Q62" s="86"/>
      <c r="R62" s="86"/>
      <c r="T62" s="86"/>
      <c r="U62" s="86"/>
      <c r="V62" s="87"/>
      <c r="W62" s="87"/>
      <c r="X62" s="87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86"/>
      <c r="AJ62" s="86"/>
      <c r="AK62" s="86"/>
      <c r="AL62" s="86"/>
      <c r="AM62" s="86"/>
      <c r="AN62" s="86"/>
      <c r="AO62" s="86"/>
      <c r="AP62" s="86"/>
      <c r="AQ62" s="86"/>
      <c r="AR62" s="86"/>
      <c r="AS62" s="86"/>
      <c r="AT62" s="86"/>
      <c r="AU62" s="86"/>
      <c r="AV62" s="86"/>
      <c r="AW62" s="86"/>
      <c r="AY62" s="86"/>
      <c r="AZ62" s="86"/>
      <c r="BA62" s="87"/>
      <c r="BB62" s="87"/>
      <c r="BC62" s="99">
        <v>22</v>
      </c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7"/>
      <c r="BS62" s="86"/>
      <c r="BT62" s="86"/>
      <c r="BU62" s="87"/>
      <c r="BV62" s="87"/>
      <c r="BX62" s="86"/>
      <c r="BY62" s="86"/>
      <c r="BZ62" s="86"/>
      <c r="CA62" s="86"/>
      <c r="CB62" s="86"/>
      <c r="CC62" s="86"/>
      <c r="CD62" s="86"/>
      <c r="CE62" s="86"/>
      <c r="CF62" s="10"/>
      <c r="CG62" s="10"/>
      <c r="CH62" s="10"/>
      <c r="CI62" s="10"/>
      <c r="CJ62" s="10"/>
      <c r="CK62" s="10"/>
      <c r="CL62" s="10"/>
      <c r="CM62" s="10"/>
    </row>
    <row r="63" spans="1:91" ht="13.15" x14ac:dyDescent="0.4">
      <c r="A63" s="32">
        <f t="shared" si="3"/>
        <v>1875</v>
      </c>
      <c r="B63" s="87">
        <v>43.4</v>
      </c>
      <c r="C63" s="87">
        <v>65.400000000000006</v>
      </c>
      <c r="D63" s="104">
        <v>17</v>
      </c>
      <c r="E63" s="86"/>
      <c r="F63" s="86"/>
      <c r="G63" s="86"/>
      <c r="H63" s="98"/>
      <c r="I63" s="98"/>
      <c r="J63" s="98"/>
      <c r="K63" s="98"/>
      <c r="L63" s="90">
        <v>178.36852667645618</v>
      </c>
      <c r="M63" s="87"/>
      <c r="N63" s="87"/>
      <c r="O63" s="86"/>
      <c r="P63" s="86"/>
      <c r="Q63" s="86"/>
      <c r="R63" s="86"/>
      <c r="T63" s="86"/>
      <c r="U63" s="86"/>
      <c r="V63" s="87"/>
      <c r="W63" s="87"/>
      <c r="X63" s="87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Y63" s="86"/>
      <c r="AZ63" s="86"/>
      <c r="BA63" s="87"/>
      <c r="BB63" s="87"/>
      <c r="BC63" s="99">
        <v>16</v>
      </c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7"/>
      <c r="BS63" s="86"/>
      <c r="BT63" s="86"/>
      <c r="BU63" s="87"/>
      <c r="BV63" s="87"/>
      <c r="BX63" s="86"/>
      <c r="BY63" s="86"/>
      <c r="BZ63" s="86"/>
      <c r="CA63" s="86"/>
      <c r="CB63" s="86"/>
      <c r="CC63" s="86"/>
      <c r="CD63" s="86"/>
      <c r="CE63" s="86"/>
      <c r="CF63" s="10"/>
      <c r="CG63" s="10"/>
      <c r="CH63" s="10"/>
      <c r="CI63" s="10"/>
      <c r="CJ63" s="10"/>
      <c r="CK63" s="10"/>
      <c r="CL63" s="10"/>
      <c r="CM63" s="10"/>
    </row>
    <row r="64" spans="1:91" ht="13.15" x14ac:dyDescent="0.4">
      <c r="A64" s="32">
        <f t="shared" si="3"/>
        <v>1876</v>
      </c>
      <c r="B64" s="87">
        <v>41.5</v>
      </c>
      <c r="C64" s="87">
        <v>62.3</v>
      </c>
      <c r="D64" s="104">
        <v>14</v>
      </c>
      <c r="E64" s="86"/>
      <c r="F64" s="86"/>
      <c r="G64" s="86"/>
      <c r="H64" s="98"/>
      <c r="I64" s="98"/>
      <c r="J64" s="98"/>
      <c r="K64" s="98"/>
      <c r="L64" s="90">
        <v>179.91162875121006</v>
      </c>
      <c r="M64" s="87"/>
      <c r="N64" s="87"/>
      <c r="O64" s="86"/>
      <c r="P64" s="86"/>
      <c r="Q64" s="86"/>
      <c r="R64" s="86"/>
      <c r="T64" s="86"/>
      <c r="U64" s="86"/>
      <c r="V64" s="87"/>
      <c r="W64" s="87"/>
      <c r="X64" s="87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86"/>
      <c r="AO64" s="86"/>
      <c r="AP64" s="86"/>
      <c r="AQ64" s="86"/>
      <c r="AR64" s="86"/>
      <c r="AS64" s="86"/>
      <c r="AT64" s="86"/>
      <c r="AU64" s="86"/>
      <c r="AV64" s="86"/>
      <c r="AW64" s="86"/>
      <c r="AY64" s="86"/>
      <c r="AZ64" s="86"/>
      <c r="BA64" s="87"/>
      <c r="BB64" s="87"/>
      <c r="BC64" s="99">
        <v>17</v>
      </c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7"/>
      <c r="BS64" s="86"/>
      <c r="BT64" s="86"/>
      <c r="BU64" s="100">
        <v>18.287671232876715</v>
      </c>
      <c r="BV64" s="100"/>
      <c r="BW64" s="100">
        <v>7.4</v>
      </c>
      <c r="BX64" s="102">
        <f>BU64/$BW64</f>
        <v>2.471306923361718</v>
      </c>
      <c r="BY64" s="102"/>
      <c r="BZ64" s="86"/>
      <c r="CA64" s="86"/>
      <c r="CB64" s="86"/>
      <c r="CC64" s="86"/>
      <c r="CD64" s="86"/>
      <c r="CE64" s="86"/>
      <c r="CF64" s="10"/>
      <c r="CG64" s="10"/>
      <c r="CH64" s="10"/>
      <c r="CI64" s="10"/>
      <c r="CJ64" s="10"/>
      <c r="CK64" s="10"/>
      <c r="CL64" s="10"/>
      <c r="CM64" s="10"/>
    </row>
    <row r="65" spans="1:91" ht="13.15" x14ac:dyDescent="0.4">
      <c r="A65" s="32">
        <f t="shared" si="3"/>
        <v>1877</v>
      </c>
      <c r="B65" s="87">
        <v>39.4</v>
      </c>
      <c r="C65" s="87">
        <v>84.2</v>
      </c>
      <c r="D65" s="104">
        <v>15</v>
      </c>
      <c r="E65" s="86"/>
      <c r="F65" s="86"/>
      <c r="G65" s="86"/>
      <c r="H65" s="98"/>
      <c r="I65" s="98"/>
      <c r="J65" s="98"/>
      <c r="K65" s="98"/>
      <c r="L65" s="90">
        <v>180.47015306122447</v>
      </c>
      <c r="M65" s="87"/>
      <c r="N65" s="87"/>
      <c r="O65" s="86"/>
      <c r="P65" s="86"/>
      <c r="Q65" s="86"/>
      <c r="R65" s="86"/>
      <c r="T65" s="86"/>
      <c r="U65" s="86"/>
      <c r="V65" s="87"/>
      <c r="W65" s="87"/>
      <c r="X65" s="87"/>
      <c r="Y65" s="86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86"/>
      <c r="AK65" s="86"/>
      <c r="AL65" s="86"/>
      <c r="AM65" s="86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Y65" s="86"/>
      <c r="AZ65" s="86"/>
      <c r="BA65" s="87"/>
      <c r="BB65" s="87"/>
      <c r="BC65" s="99">
        <v>29</v>
      </c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7"/>
      <c r="BS65" s="86"/>
      <c r="BT65" s="86"/>
      <c r="BU65" s="87">
        <v>18.287671232876715</v>
      </c>
      <c r="BV65" s="87"/>
      <c r="BW65" s="87">
        <v>4.5999999999999996</v>
      </c>
      <c r="BX65" s="86">
        <f t="shared" ref="BX65:BY128" si="4">BU65/$BW65</f>
        <v>3.9755807027992862</v>
      </c>
      <c r="BY65" s="86"/>
      <c r="BZ65" s="86"/>
      <c r="CA65" s="86"/>
      <c r="CB65" s="86"/>
      <c r="CC65" s="86"/>
      <c r="CD65" s="86"/>
      <c r="CE65" s="86"/>
      <c r="CF65" s="10"/>
      <c r="CG65" s="10"/>
      <c r="CH65" s="10"/>
      <c r="CI65" s="10"/>
      <c r="CJ65" s="10"/>
      <c r="CK65" s="10"/>
      <c r="CL65" s="10"/>
      <c r="CM65" s="10"/>
    </row>
    <row r="66" spans="1:91" ht="13.15" x14ac:dyDescent="0.4">
      <c r="A66" s="32">
        <f t="shared" si="3"/>
        <v>1878</v>
      </c>
      <c r="B66" s="87">
        <v>37.4</v>
      </c>
      <c r="C66" s="87">
        <v>82.3</v>
      </c>
      <c r="D66" s="104">
        <v>18</v>
      </c>
      <c r="E66" s="86"/>
      <c r="F66" s="86"/>
      <c r="G66" s="86"/>
      <c r="H66" s="98"/>
      <c r="I66" s="98"/>
      <c r="J66" s="98"/>
      <c r="K66" s="98"/>
      <c r="L66" s="90">
        <v>187.67964860907759</v>
      </c>
      <c r="M66" s="87"/>
      <c r="N66" s="87"/>
      <c r="O66" s="86"/>
      <c r="P66" s="86"/>
      <c r="Q66" s="86"/>
      <c r="R66" s="86"/>
      <c r="T66" s="86"/>
      <c r="U66" s="86"/>
      <c r="V66" s="87"/>
      <c r="W66" s="87"/>
      <c r="X66" s="87"/>
      <c r="Y66" s="86"/>
      <c r="Z66" s="86"/>
      <c r="AA66" s="86"/>
      <c r="AB66" s="86"/>
      <c r="AC66" s="86"/>
      <c r="AD66" s="86"/>
      <c r="AE66" s="86"/>
      <c r="AF66" s="86"/>
      <c r="AG66" s="86"/>
      <c r="AH66" s="86"/>
      <c r="AI66" s="86"/>
      <c r="AJ66" s="86"/>
      <c r="AK66" s="86"/>
      <c r="AL66" s="86"/>
      <c r="AM66" s="86"/>
      <c r="AN66" s="86"/>
      <c r="AO66" s="86"/>
      <c r="AP66" s="86"/>
      <c r="AQ66" s="86"/>
      <c r="AR66" s="86"/>
      <c r="AS66" s="86"/>
      <c r="AT66" s="86"/>
      <c r="AU66" s="86"/>
      <c r="AV66" s="86"/>
      <c r="AW66" s="86"/>
      <c r="AY66" s="86"/>
      <c r="AZ66" s="86"/>
      <c r="BA66" s="87"/>
      <c r="BB66" s="87"/>
      <c r="BC66" s="99">
        <v>29</v>
      </c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7"/>
      <c r="BS66" s="86"/>
      <c r="BT66" s="86"/>
      <c r="BU66" s="87">
        <v>18.287671232876715</v>
      </c>
      <c r="BV66" s="87"/>
      <c r="BW66" s="87"/>
      <c r="BX66" s="86"/>
      <c r="BY66" s="86"/>
      <c r="BZ66" s="86"/>
      <c r="CA66" s="86"/>
      <c r="CB66" s="86"/>
      <c r="CC66" s="86"/>
      <c r="CD66" s="86"/>
      <c r="CE66" s="86"/>
      <c r="CF66" s="10"/>
      <c r="CG66" s="10"/>
      <c r="CH66" s="10"/>
      <c r="CI66" s="10"/>
      <c r="CJ66" s="10"/>
      <c r="CK66" s="10"/>
      <c r="CL66" s="10"/>
      <c r="CM66" s="10"/>
    </row>
    <row r="67" spans="1:91" ht="13.15" x14ac:dyDescent="0.4">
      <c r="A67" s="32">
        <f t="shared" si="3"/>
        <v>1879</v>
      </c>
      <c r="B67" s="87">
        <v>35.200000000000003</v>
      </c>
      <c r="C67" s="87">
        <v>79.599999999999994</v>
      </c>
      <c r="D67" s="104">
        <v>21</v>
      </c>
      <c r="E67" s="86"/>
      <c r="F67" s="86"/>
      <c r="G67" s="86"/>
      <c r="H67" s="98"/>
      <c r="I67" s="98"/>
      <c r="J67" s="98"/>
      <c r="K67" s="98"/>
      <c r="L67" s="90">
        <v>180.55748546511629</v>
      </c>
      <c r="M67" s="87"/>
      <c r="N67" s="87"/>
      <c r="O67" s="86"/>
      <c r="P67" s="86"/>
      <c r="Q67" s="86"/>
      <c r="R67" s="86"/>
      <c r="T67" s="86"/>
      <c r="U67" s="86"/>
      <c r="V67" s="87"/>
      <c r="W67" s="87"/>
      <c r="X67" s="87"/>
      <c r="Y67" s="86"/>
      <c r="Z67" s="86"/>
      <c r="AA67" s="86"/>
      <c r="AB67" s="86"/>
      <c r="AC67" s="86"/>
      <c r="AD67" s="86"/>
      <c r="AE67" s="86"/>
      <c r="AF67" s="86"/>
      <c r="AG67" s="86"/>
      <c r="AH67" s="86"/>
      <c r="AI67" s="86"/>
      <c r="AJ67" s="86"/>
      <c r="AK67" s="86"/>
      <c r="AL67" s="86"/>
      <c r="AM67" s="86"/>
      <c r="AN67" s="86"/>
      <c r="AO67" s="86"/>
      <c r="AP67" s="86"/>
      <c r="AQ67" s="86"/>
      <c r="AR67" s="86"/>
      <c r="AS67" s="86"/>
      <c r="AT67" s="86"/>
      <c r="AU67" s="86"/>
      <c r="AV67" s="87"/>
      <c r="AW67" s="87"/>
      <c r="AY67" s="86"/>
      <c r="AZ67" s="86"/>
      <c r="BA67" s="87"/>
      <c r="BB67" s="87"/>
      <c r="BC67" s="99">
        <v>21</v>
      </c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7"/>
      <c r="BS67" s="86"/>
      <c r="BT67" s="86"/>
      <c r="BU67" s="87">
        <v>18.287671232876715</v>
      </c>
      <c r="BV67" s="87"/>
      <c r="BW67" s="87"/>
      <c r="BX67" s="86"/>
      <c r="BY67" s="86"/>
      <c r="BZ67" s="86"/>
      <c r="CA67" s="86"/>
      <c r="CB67" s="86"/>
      <c r="CC67" s="86"/>
      <c r="CD67" s="86"/>
      <c r="CE67" s="86"/>
      <c r="CF67" s="10"/>
      <c r="CG67" s="10"/>
      <c r="CH67" s="10"/>
      <c r="CI67" s="10"/>
      <c r="CJ67" s="10"/>
      <c r="CK67" s="10"/>
      <c r="CL67" s="10"/>
      <c r="CM67" s="10"/>
    </row>
    <row r="68" spans="1:91" ht="13.15" x14ac:dyDescent="0.4">
      <c r="A68" s="32">
        <f t="shared" si="3"/>
        <v>1880</v>
      </c>
      <c r="B68" s="87">
        <v>33.04</v>
      </c>
      <c r="C68" s="90">
        <v>79.739999999999995</v>
      </c>
      <c r="D68" s="104">
        <v>20</v>
      </c>
      <c r="E68" s="86">
        <f t="shared" ref="E68:F88" si="5">B68/$D68</f>
        <v>1.6519999999999999</v>
      </c>
      <c r="F68" s="86">
        <f t="shared" si="5"/>
        <v>3.9869999999999997</v>
      </c>
      <c r="G68" s="86"/>
      <c r="H68" s="98"/>
      <c r="I68" s="98"/>
      <c r="J68" s="98"/>
      <c r="K68" s="98"/>
      <c r="L68" s="90">
        <v>173.47512059816691</v>
      </c>
      <c r="M68" s="90">
        <v>614</v>
      </c>
      <c r="N68" s="104">
        <v>120</v>
      </c>
      <c r="O68" s="86">
        <f>L68/$N68</f>
        <v>1.4456260049847243</v>
      </c>
      <c r="P68" s="86">
        <f>M68/$N68</f>
        <v>5.1166666666666663</v>
      </c>
      <c r="Q68" s="86"/>
      <c r="R68" s="86"/>
      <c r="T68" s="86"/>
      <c r="U68" s="86"/>
      <c r="V68" s="87"/>
      <c r="W68" s="87"/>
      <c r="X68" s="87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7"/>
      <c r="AW68" s="87"/>
      <c r="AY68" s="86"/>
      <c r="AZ68" s="86"/>
      <c r="BA68" s="87"/>
      <c r="BB68" s="87"/>
      <c r="BC68" s="99">
        <v>26</v>
      </c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7"/>
      <c r="BS68" s="86"/>
      <c r="BT68" s="86"/>
      <c r="BU68" s="87">
        <v>18.287671232876715</v>
      </c>
      <c r="BV68" s="87"/>
      <c r="BW68" s="87">
        <v>7.7</v>
      </c>
      <c r="BX68" s="86">
        <f t="shared" si="4"/>
        <v>2.3750222380359371</v>
      </c>
      <c r="BY68" s="86"/>
      <c r="BZ68" s="86"/>
      <c r="CA68" s="86"/>
      <c r="CB68" s="86"/>
      <c r="CC68" s="86"/>
      <c r="CD68" s="86"/>
      <c r="CE68" s="86"/>
      <c r="CF68" s="10"/>
      <c r="CG68" s="10"/>
      <c r="CH68" s="10"/>
      <c r="CI68" s="10"/>
      <c r="CJ68" s="10"/>
      <c r="CK68" s="10"/>
      <c r="CL68" s="10"/>
      <c r="CM68" s="10"/>
    </row>
    <row r="69" spans="1:91" ht="13.15" x14ac:dyDescent="0.4">
      <c r="A69" s="32">
        <f t="shared" si="3"/>
        <v>1881</v>
      </c>
      <c r="B69" s="87">
        <v>55.9</v>
      </c>
      <c r="C69" s="90">
        <v>100.8</v>
      </c>
      <c r="D69" s="104">
        <v>21</v>
      </c>
      <c r="E69" s="86">
        <f t="shared" si="5"/>
        <v>2.6619047619047618</v>
      </c>
      <c r="F69" s="86">
        <f t="shared" si="5"/>
        <v>4.8</v>
      </c>
      <c r="G69" s="86"/>
      <c r="H69" s="98"/>
      <c r="I69" s="90"/>
      <c r="J69" s="98"/>
      <c r="K69" s="98"/>
      <c r="L69" s="90">
        <v>175.67058680892339</v>
      </c>
      <c r="M69" s="90">
        <v>611</v>
      </c>
      <c r="N69" s="104">
        <v>128</v>
      </c>
      <c r="O69" s="86">
        <f t="shared" ref="O69:O131" si="6">L69/$N69</f>
        <v>1.372426459444714</v>
      </c>
      <c r="P69" s="86">
        <f t="shared" ref="P69:P115" si="7">M69/N69</f>
        <v>4.7734375</v>
      </c>
      <c r="Q69" s="86"/>
      <c r="R69" s="86"/>
      <c r="T69" s="86"/>
      <c r="U69" s="86"/>
      <c r="V69" s="87"/>
      <c r="W69" s="87"/>
      <c r="X69" s="87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  <c r="AM69" s="86"/>
      <c r="AN69" s="86"/>
      <c r="AO69" s="86"/>
      <c r="AP69" s="86"/>
      <c r="AQ69" s="86"/>
      <c r="AR69" s="86"/>
      <c r="AS69" s="86"/>
      <c r="AT69" s="86"/>
      <c r="AU69" s="86"/>
      <c r="AV69" s="87"/>
      <c r="AW69" s="87"/>
      <c r="AY69" s="86"/>
      <c r="AZ69" s="86"/>
      <c r="BA69" s="87"/>
      <c r="BB69" s="87"/>
      <c r="BC69" s="99">
        <v>33</v>
      </c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7"/>
      <c r="BS69" s="86"/>
      <c r="BT69" s="86"/>
      <c r="BU69" s="87">
        <v>18.287671232876715</v>
      </c>
      <c r="BV69" s="87"/>
      <c r="BW69" s="87"/>
      <c r="BX69" s="86"/>
      <c r="BY69" s="86"/>
      <c r="BZ69" s="86"/>
      <c r="CA69" s="86"/>
      <c r="CB69" s="86"/>
      <c r="CC69" s="86"/>
      <c r="CD69" s="86"/>
      <c r="CE69" s="86"/>
      <c r="CF69" s="10"/>
      <c r="CG69" s="10"/>
      <c r="CH69" s="10"/>
      <c r="CI69" s="10"/>
      <c r="CJ69" s="10"/>
      <c r="CK69" s="10"/>
      <c r="CL69" s="10"/>
      <c r="CM69" s="10"/>
    </row>
    <row r="70" spans="1:91" ht="13.15" x14ac:dyDescent="0.4">
      <c r="A70" s="32">
        <f t="shared" si="3"/>
        <v>1882</v>
      </c>
      <c r="B70" s="87">
        <v>58</v>
      </c>
      <c r="C70" s="90">
        <v>119.9</v>
      </c>
      <c r="D70" s="104">
        <v>27</v>
      </c>
      <c r="E70" s="86">
        <f t="shared" si="5"/>
        <v>2.1481481481481484</v>
      </c>
      <c r="F70" s="86">
        <f t="shared" si="5"/>
        <v>4.4407407407407407</v>
      </c>
      <c r="G70" s="86"/>
      <c r="H70" s="98"/>
      <c r="I70" s="90"/>
      <c r="J70" s="98"/>
      <c r="K70" s="98"/>
      <c r="L70" s="90">
        <v>170.22900485436892</v>
      </c>
      <c r="M70" s="90">
        <v>615</v>
      </c>
      <c r="N70" s="104">
        <v>130</v>
      </c>
      <c r="O70" s="86">
        <f t="shared" si="6"/>
        <v>1.3094538834951455</v>
      </c>
      <c r="P70" s="86">
        <f t="shared" si="7"/>
        <v>4.7307692307692308</v>
      </c>
      <c r="Q70" s="86"/>
      <c r="R70" s="86"/>
      <c r="T70" s="86"/>
      <c r="U70" s="86"/>
      <c r="V70" s="87"/>
      <c r="W70" s="87"/>
      <c r="X70" s="87"/>
      <c r="Y70" s="86"/>
      <c r="Z70" s="86"/>
      <c r="AA70" s="86"/>
      <c r="AB70" s="86"/>
      <c r="AC70" s="86"/>
      <c r="AD70" s="86"/>
      <c r="AE70" s="86"/>
      <c r="AF70" s="86"/>
      <c r="AG70" s="86"/>
      <c r="AH70" s="86"/>
      <c r="AI70" s="86"/>
      <c r="AJ70" s="86"/>
      <c r="AK70" s="86"/>
      <c r="AL70" s="86"/>
      <c r="AM70" s="86"/>
      <c r="AN70" s="86"/>
      <c r="AO70" s="86"/>
      <c r="AP70" s="86"/>
      <c r="AQ70" s="87"/>
      <c r="AR70" s="87"/>
      <c r="AT70" s="86"/>
      <c r="AU70" s="86"/>
      <c r="AV70" s="87"/>
      <c r="AW70" s="87"/>
      <c r="AY70" s="86"/>
      <c r="AZ70" s="86"/>
      <c r="BA70" s="87"/>
      <c r="BB70" s="87"/>
      <c r="BC70" s="99">
        <v>37</v>
      </c>
      <c r="BD70" s="86"/>
      <c r="BE70" s="86"/>
      <c r="BF70" s="86"/>
      <c r="BG70" s="86"/>
      <c r="BH70" s="86"/>
      <c r="BI70" s="86"/>
      <c r="BJ70" s="86"/>
      <c r="BK70" s="86"/>
      <c r="BL70" s="86"/>
      <c r="BM70" s="86"/>
      <c r="BN70" s="86"/>
      <c r="BO70" s="86"/>
      <c r="BP70" s="86"/>
      <c r="BQ70" s="86"/>
      <c r="BR70" s="87"/>
      <c r="BS70" s="86"/>
      <c r="BT70" s="86"/>
      <c r="BU70" s="87">
        <v>18.287671232876715</v>
      </c>
      <c r="BV70" s="87"/>
      <c r="BW70" s="87"/>
      <c r="BX70" s="86"/>
      <c r="BY70" s="86"/>
      <c r="BZ70" s="86"/>
      <c r="CA70" s="86"/>
      <c r="CB70" s="86"/>
      <c r="CC70" s="86"/>
      <c r="CD70" s="86"/>
      <c r="CE70" s="86"/>
      <c r="CF70" s="10"/>
      <c r="CG70" s="10"/>
      <c r="CH70" s="10"/>
      <c r="CI70" s="10"/>
      <c r="CJ70" s="10"/>
      <c r="CK70" s="10"/>
      <c r="CL70" s="10"/>
      <c r="CM70" s="10"/>
    </row>
    <row r="71" spans="1:91" ht="13.15" x14ac:dyDescent="0.4">
      <c r="A71" s="32">
        <f t="shared" si="3"/>
        <v>1883</v>
      </c>
      <c r="B71" s="87">
        <v>80.599999999999994</v>
      </c>
      <c r="C71" s="90">
        <v>125.3</v>
      </c>
      <c r="D71" s="104">
        <v>31</v>
      </c>
      <c r="E71" s="86">
        <f t="shared" si="5"/>
        <v>2.5999999999999996</v>
      </c>
      <c r="F71" s="86">
        <f t="shared" si="5"/>
        <v>4.0419354838709678</v>
      </c>
      <c r="G71" s="86"/>
      <c r="H71" s="98"/>
      <c r="I71" s="90"/>
      <c r="J71" s="98"/>
      <c r="K71" s="98"/>
      <c r="L71" s="90">
        <v>210.92072815533987</v>
      </c>
      <c r="M71" s="90">
        <v>647</v>
      </c>
      <c r="N71" s="104">
        <v>130</v>
      </c>
      <c r="O71" s="86">
        <f t="shared" si="6"/>
        <v>1.6224671396564605</v>
      </c>
      <c r="P71" s="86">
        <f t="shared" si="7"/>
        <v>4.976923076923077</v>
      </c>
      <c r="Q71" s="86"/>
      <c r="R71" s="86"/>
      <c r="T71" s="86"/>
      <c r="U71" s="86"/>
      <c r="V71" s="87"/>
      <c r="W71" s="87"/>
      <c r="X71" s="87"/>
      <c r="Y71" s="86"/>
      <c r="Z71" s="86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6"/>
      <c r="AL71" s="87"/>
      <c r="AM71" s="87"/>
      <c r="AO71" s="86"/>
      <c r="AP71" s="86"/>
      <c r="AQ71" s="87"/>
      <c r="AR71" s="87"/>
      <c r="AT71" s="86"/>
      <c r="AU71" s="86"/>
      <c r="AV71" s="87"/>
      <c r="AW71" s="87"/>
      <c r="AY71" s="86"/>
      <c r="AZ71" s="86"/>
      <c r="BA71" s="87"/>
      <c r="BB71" s="87"/>
      <c r="BC71" s="99">
        <v>41</v>
      </c>
      <c r="BD71" s="86"/>
      <c r="BE71" s="86"/>
      <c r="BF71" s="86"/>
      <c r="BG71" s="86"/>
      <c r="BH71" s="86"/>
      <c r="BI71" s="86"/>
      <c r="BJ71" s="86"/>
      <c r="BK71" s="86"/>
      <c r="BL71" s="86"/>
      <c r="BM71" s="86"/>
      <c r="BN71" s="86"/>
      <c r="BO71" s="86"/>
      <c r="BP71" s="86"/>
      <c r="BQ71" s="86"/>
      <c r="BR71" s="87"/>
      <c r="BS71" s="86"/>
      <c r="BT71" s="86"/>
      <c r="BU71" s="87">
        <v>75.975224630934989</v>
      </c>
      <c r="BV71" s="87"/>
      <c r="BW71" s="87"/>
      <c r="BX71" s="86"/>
      <c r="BY71" s="86"/>
      <c r="BZ71" s="86"/>
      <c r="CA71" s="86"/>
      <c r="CB71" s="86"/>
      <c r="CC71" s="86"/>
      <c r="CD71" s="86"/>
      <c r="CE71" s="86"/>
      <c r="CF71" s="10"/>
      <c r="CG71" s="10"/>
      <c r="CH71" s="10"/>
      <c r="CI71" s="10"/>
      <c r="CJ71" s="10"/>
      <c r="CK71" s="10"/>
      <c r="CL71" s="10"/>
      <c r="CM71" s="10"/>
    </row>
    <row r="72" spans="1:91" ht="13.15" x14ac:dyDescent="0.4">
      <c r="A72" s="32">
        <f t="shared" si="3"/>
        <v>1884</v>
      </c>
      <c r="B72" s="87">
        <v>92.2</v>
      </c>
      <c r="C72" s="90">
        <v>152</v>
      </c>
      <c r="D72" s="104">
        <v>38</v>
      </c>
      <c r="E72" s="86">
        <f t="shared" si="5"/>
        <v>2.4263157894736844</v>
      </c>
      <c r="F72" s="86">
        <f t="shared" si="5"/>
        <v>4</v>
      </c>
      <c r="G72" s="86"/>
      <c r="H72" s="98"/>
      <c r="I72" s="90"/>
      <c r="J72" s="98"/>
      <c r="K72" s="98"/>
      <c r="L72" s="90">
        <v>213.91969660194178</v>
      </c>
      <c r="M72" s="90">
        <v>652</v>
      </c>
      <c r="N72" s="104">
        <v>133</v>
      </c>
      <c r="O72" s="86">
        <f t="shared" si="6"/>
        <v>1.6084187714431712</v>
      </c>
      <c r="P72" s="86">
        <f t="shared" si="7"/>
        <v>4.9022556390977448</v>
      </c>
      <c r="Q72" s="86"/>
      <c r="R72" s="86"/>
      <c r="T72" s="86"/>
      <c r="U72" s="86"/>
      <c r="V72" s="87"/>
      <c r="W72" s="87"/>
      <c r="X72" s="87"/>
      <c r="Y72" s="86"/>
      <c r="Z72" s="86"/>
      <c r="AA72" s="86"/>
      <c r="AB72" s="86"/>
      <c r="AD72" s="86"/>
      <c r="AE72" s="86"/>
      <c r="AF72" s="86"/>
      <c r="AG72" s="86"/>
      <c r="AH72" s="86"/>
      <c r="AJ72" s="86"/>
      <c r="AK72" s="86"/>
      <c r="AL72" s="87"/>
      <c r="AM72" s="87"/>
      <c r="AO72" s="86"/>
      <c r="AP72" s="86"/>
      <c r="AQ72" s="87"/>
      <c r="AR72" s="87"/>
      <c r="AT72" s="86"/>
      <c r="AU72" s="86"/>
      <c r="AV72" s="87"/>
      <c r="AW72" s="87"/>
      <c r="AY72" s="86"/>
      <c r="AZ72" s="86"/>
      <c r="BA72" s="87"/>
      <c r="BB72" s="87"/>
      <c r="BC72" s="99">
        <v>34</v>
      </c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7"/>
      <c r="BS72" s="86"/>
      <c r="BT72" s="86"/>
      <c r="BU72" s="87">
        <v>75.975224630934989</v>
      </c>
      <c r="BV72" s="87"/>
      <c r="BW72" s="87">
        <v>11</v>
      </c>
      <c r="BX72" s="86">
        <f t="shared" si="4"/>
        <v>6.9068386028122717</v>
      </c>
      <c r="BY72" s="86"/>
      <c r="BZ72" s="86"/>
      <c r="CA72" s="86"/>
      <c r="CB72" s="86"/>
      <c r="CC72" s="86"/>
      <c r="CD72" s="86"/>
      <c r="CE72" s="86"/>
      <c r="CF72" s="10"/>
      <c r="CG72" s="10"/>
      <c r="CH72" s="10"/>
      <c r="CI72" s="10"/>
      <c r="CJ72" s="10"/>
      <c r="CK72" s="10"/>
      <c r="CL72" s="10"/>
      <c r="CM72" s="10"/>
    </row>
    <row r="73" spans="1:91" ht="13.15" x14ac:dyDescent="0.4">
      <c r="A73" s="32">
        <f t="shared" si="3"/>
        <v>1885</v>
      </c>
      <c r="B73" s="87">
        <v>71.2</v>
      </c>
      <c r="C73" s="90">
        <v>158.5</v>
      </c>
      <c r="D73" s="104">
        <v>27</v>
      </c>
      <c r="E73" s="86">
        <f t="shared" si="5"/>
        <v>2.6370370370370373</v>
      </c>
      <c r="F73" s="86">
        <f t="shared" si="5"/>
        <v>5.8703703703703702</v>
      </c>
      <c r="G73" s="86"/>
      <c r="H73" s="98"/>
      <c r="I73" s="90">
        <v>3.2</v>
      </c>
      <c r="J73" s="98"/>
      <c r="K73" s="98"/>
      <c r="L73" s="90">
        <v>244.28302393746949</v>
      </c>
      <c r="M73" s="90">
        <v>678</v>
      </c>
      <c r="N73" s="104">
        <v>122</v>
      </c>
      <c r="O73" s="86">
        <f t="shared" si="6"/>
        <v>2.0023198683399137</v>
      </c>
      <c r="P73" s="86">
        <f t="shared" si="7"/>
        <v>5.557377049180328</v>
      </c>
      <c r="Q73" s="86"/>
      <c r="R73" s="86"/>
      <c r="T73" s="86"/>
      <c r="U73" s="86"/>
      <c r="V73" s="87"/>
      <c r="W73" s="87"/>
      <c r="X73" s="87"/>
      <c r="Y73" s="86"/>
      <c r="Z73" s="86"/>
      <c r="AA73" s="86"/>
      <c r="AB73" s="86"/>
      <c r="AD73" s="86"/>
      <c r="AE73" s="86"/>
      <c r="AF73" s="86"/>
      <c r="AG73" s="86"/>
      <c r="AH73" s="86"/>
      <c r="AJ73" s="86"/>
      <c r="AK73" s="86"/>
      <c r="AL73" s="87"/>
      <c r="AM73" s="87"/>
      <c r="AO73" s="86"/>
      <c r="AP73" s="86"/>
      <c r="AQ73" s="87"/>
      <c r="AR73" s="87"/>
      <c r="AT73" s="86"/>
      <c r="AU73" s="86"/>
      <c r="AV73" s="87"/>
      <c r="AW73" s="87"/>
      <c r="AY73" s="86"/>
      <c r="AZ73" s="86"/>
      <c r="BA73" s="87"/>
      <c r="BB73" s="87"/>
      <c r="BC73" s="99">
        <v>32</v>
      </c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  <c r="BR73" s="87"/>
      <c r="BS73" s="86"/>
      <c r="BT73" s="86"/>
      <c r="BU73" s="87">
        <v>97.992375793725685</v>
      </c>
      <c r="BV73" s="87"/>
      <c r="BW73" s="87">
        <v>12</v>
      </c>
      <c r="BX73" s="86">
        <f t="shared" si="4"/>
        <v>8.1660313161438065</v>
      </c>
      <c r="BY73" s="86"/>
      <c r="BZ73" s="86"/>
      <c r="CA73" s="86"/>
      <c r="CB73" s="86"/>
      <c r="CC73" s="86"/>
      <c r="CD73" s="86"/>
      <c r="CE73" s="86"/>
      <c r="CF73" s="10"/>
      <c r="CG73" s="10"/>
      <c r="CH73" s="10"/>
      <c r="CI73" s="10"/>
      <c r="CJ73" s="10"/>
      <c r="CK73" s="10"/>
      <c r="CL73" s="10"/>
      <c r="CM73" s="10"/>
    </row>
    <row r="74" spans="1:91" ht="13.15" x14ac:dyDescent="0.4">
      <c r="A74" s="32">
        <f t="shared" si="3"/>
        <v>1886</v>
      </c>
      <c r="B74" s="87">
        <v>73.400000000000006</v>
      </c>
      <c r="C74" s="90">
        <v>139</v>
      </c>
      <c r="D74" s="104">
        <v>30</v>
      </c>
      <c r="E74" s="86">
        <f t="shared" si="5"/>
        <v>2.4466666666666668</v>
      </c>
      <c r="F74" s="86">
        <f t="shared" si="5"/>
        <v>4.6333333333333337</v>
      </c>
      <c r="G74" s="86"/>
      <c r="H74" s="98"/>
      <c r="I74" s="90">
        <v>4.0999999999999996</v>
      </c>
      <c r="J74" s="98"/>
      <c r="K74" s="98"/>
      <c r="L74" s="90">
        <v>263.61308139534879</v>
      </c>
      <c r="M74" s="90">
        <v>706</v>
      </c>
      <c r="N74" s="104">
        <v>127</v>
      </c>
      <c r="O74" s="86">
        <f t="shared" si="6"/>
        <v>2.0756935542940851</v>
      </c>
      <c r="P74" s="86">
        <f t="shared" si="7"/>
        <v>5.5590551181102361</v>
      </c>
      <c r="Q74" s="86"/>
      <c r="R74" s="86"/>
      <c r="T74" s="86"/>
      <c r="U74" s="86"/>
      <c r="V74" s="87"/>
      <c r="W74" s="87"/>
      <c r="X74" s="87"/>
      <c r="Y74" s="86"/>
      <c r="Z74" s="86"/>
      <c r="AA74" s="86"/>
      <c r="AB74" s="86"/>
      <c r="AD74" s="86"/>
      <c r="AE74" s="86"/>
      <c r="AF74" s="86"/>
      <c r="AG74" s="86"/>
      <c r="AH74" s="86"/>
      <c r="AJ74" s="86"/>
      <c r="AK74" s="86"/>
      <c r="AL74" s="87"/>
      <c r="AM74" s="87"/>
      <c r="AO74" s="86"/>
      <c r="AP74" s="86"/>
      <c r="AQ74" s="87"/>
      <c r="AR74" s="87"/>
      <c r="AT74" s="86"/>
      <c r="AU74" s="86"/>
      <c r="AV74" s="87"/>
      <c r="AW74" s="87"/>
      <c r="AY74" s="86"/>
      <c r="AZ74" s="86"/>
      <c r="BA74" s="88"/>
      <c r="BB74" s="88"/>
      <c r="BC74" s="99">
        <v>50</v>
      </c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  <c r="BR74" s="87"/>
      <c r="BS74" s="86"/>
      <c r="BT74" s="86"/>
      <c r="BU74" s="87">
        <v>97.992375793725685</v>
      </c>
      <c r="BV74" s="87"/>
      <c r="BW74" s="87">
        <v>12</v>
      </c>
      <c r="BX74" s="86">
        <f t="shared" si="4"/>
        <v>8.1660313161438065</v>
      </c>
      <c r="BY74" s="86"/>
      <c r="BZ74" s="86"/>
      <c r="CA74" s="86"/>
      <c r="CB74" s="86"/>
      <c r="CC74" s="86"/>
      <c r="CD74" s="86"/>
      <c r="CE74" s="86"/>
      <c r="CF74" s="10"/>
      <c r="CG74" s="10"/>
      <c r="CH74" s="10"/>
      <c r="CI74" s="10"/>
      <c r="CJ74" s="10"/>
      <c r="CK74" s="10"/>
      <c r="CL74" s="10"/>
      <c r="CM74" s="10"/>
    </row>
    <row r="75" spans="1:91" ht="13.15" x14ac:dyDescent="0.4">
      <c r="A75" s="32">
        <f t="shared" si="3"/>
        <v>1887</v>
      </c>
      <c r="B75" s="87">
        <v>90.5</v>
      </c>
      <c r="C75" s="90">
        <v>159.1</v>
      </c>
      <c r="D75" s="104">
        <v>38</v>
      </c>
      <c r="E75" s="86">
        <f t="shared" si="5"/>
        <v>2.3815789473684212</v>
      </c>
      <c r="F75" s="86">
        <f t="shared" si="5"/>
        <v>4.1868421052631577</v>
      </c>
      <c r="G75" s="86"/>
      <c r="H75" s="98"/>
      <c r="I75" s="90">
        <v>4.3</v>
      </c>
      <c r="J75" s="98"/>
      <c r="K75" s="98"/>
      <c r="L75" s="90">
        <v>242.64340632603407</v>
      </c>
      <c r="M75" s="90">
        <v>708</v>
      </c>
      <c r="N75" s="105">
        <f>219*12/18</f>
        <v>146</v>
      </c>
      <c r="O75" s="86">
        <f t="shared" si="6"/>
        <v>1.6619411392194114</v>
      </c>
      <c r="P75" s="86">
        <f t="shared" si="7"/>
        <v>4.8493150684931505</v>
      </c>
      <c r="Q75" s="86"/>
      <c r="R75" s="86"/>
      <c r="T75" s="86"/>
      <c r="U75" s="86"/>
      <c r="V75" s="87"/>
      <c r="W75" s="87"/>
      <c r="X75" s="87"/>
      <c r="Y75" s="86"/>
      <c r="Z75" s="86"/>
      <c r="AA75" s="86"/>
      <c r="AB75" s="86"/>
      <c r="AD75" s="86"/>
      <c r="AE75" s="86"/>
      <c r="AF75" s="86"/>
      <c r="AG75" s="86"/>
      <c r="AH75" s="86"/>
      <c r="AJ75" s="86"/>
      <c r="AK75" s="86"/>
      <c r="AL75" s="87"/>
      <c r="AM75" s="87"/>
      <c r="AO75" s="86"/>
      <c r="AP75" s="86"/>
      <c r="AQ75" s="87"/>
      <c r="AR75" s="87"/>
      <c r="AT75" s="86"/>
      <c r="AU75" s="86"/>
      <c r="AV75" s="87"/>
      <c r="AW75" s="87"/>
      <c r="AY75" s="86"/>
      <c r="AZ75" s="86"/>
      <c r="BA75" s="88"/>
      <c r="BB75" s="88"/>
      <c r="BC75" s="99">
        <v>76</v>
      </c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7"/>
      <c r="BS75" s="86"/>
      <c r="BT75" s="86"/>
      <c r="BU75" s="87">
        <v>97.992375793725685</v>
      </c>
      <c r="BV75" s="87"/>
      <c r="BW75" s="87">
        <v>13</v>
      </c>
      <c r="BX75" s="86">
        <f t="shared" si="4"/>
        <v>7.5378750610558223</v>
      </c>
      <c r="BY75" s="86"/>
      <c r="BZ75" s="86"/>
      <c r="CA75" s="86"/>
      <c r="CB75" s="86"/>
      <c r="CC75" s="86"/>
      <c r="CD75" s="86"/>
      <c r="CE75" s="86"/>
      <c r="CF75" s="10"/>
      <c r="CG75" s="10"/>
      <c r="CH75" s="10"/>
      <c r="CI75" s="10"/>
      <c r="CJ75" s="10"/>
      <c r="CK75" s="10"/>
      <c r="CL75" s="10"/>
      <c r="CM75" s="10"/>
    </row>
    <row r="76" spans="1:91" ht="13.15" x14ac:dyDescent="0.4">
      <c r="A76" s="32">
        <f t="shared" si="3"/>
        <v>1888</v>
      </c>
      <c r="B76" s="87">
        <v>88.8</v>
      </c>
      <c r="C76" s="90">
        <v>283</v>
      </c>
      <c r="D76" s="104">
        <v>35</v>
      </c>
      <c r="E76" s="86">
        <f t="shared" si="5"/>
        <v>2.5371428571428569</v>
      </c>
      <c r="F76" s="86">
        <f t="shared" si="5"/>
        <v>8.0857142857142854</v>
      </c>
      <c r="G76" s="86"/>
      <c r="H76" s="98"/>
      <c r="I76" s="90">
        <v>4.3</v>
      </c>
      <c r="J76" s="98"/>
      <c r="K76" s="98"/>
      <c r="L76" s="90">
        <v>273.87684777288302</v>
      </c>
      <c r="M76" s="90">
        <v>662</v>
      </c>
      <c r="N76" s="104">
        <v>151</v>
      </c>
      <c r="O76" s="86">
        <f t="shared" si="6"/>
        <v>1.8137539587608147</v>
      </c>
      <c r="P76" s="86">
        <f t="shared" si="7"/>
        <v>4.3841059602649004</v>
      </c>
      <c r="Q76" s="86"/>
      <c r="R76" s="86"/>
      <c r="T76" s="86"/>
      <c r="U76" s="86"/>
      <c r="V76" s="87"/>
      <c r="W76" s="87"/>
      <c r="X76" s="87"/>
      <c r="Y76" s="86"/>
      <c r="Z76" s="86"/>
      <c r="AA76" s="86"/>
      <c r="AB76" s="86"/>
      <c r="AD76" s="86"/>
      <c r="AE76" s="86"/>
      <c r="AF76" s="86"/>
      <c r="AG76" s="86"/>
      <c r="AH76" s="86"/>
      <c r="AJ76" s="86"/>
      <c r="AK76" s="86"/>
      <c r="AL76" s="87"/>
      <c r="AM76" s="87"/>
      <c r="AO76" s="86"/>
      <c r="AP76" s="86"/>
      <c r="AQ76" s="87"/>
      <c r="AR76" s="87"/>
      <c r="AT76" s="86"/>
      <c r="AU76" s="86"/>
      <c r="AV76" s="87"/>
      <c r="AW76" s="87"/>
      <c r="AY76" s="86"/>
      <c r="AZ76" s="86"/>
      <c r="BA76" s="88"/>
      <c r="BB76" s="88"/>
      <c r="BC76" s="99">
        <v>77</v>
      </c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  <c r="BQ76" s="86"/>
      <c r="BR76" s="87"/>
      <c r="BS76" s="86"/>
      <c r="BT76" s="86"/>
      <c r="BU76" s="87">
        <v>108.35125067248418</v>
      </c>
      <c r="BV76" s="87"/>
      <c r="BW76" s="87">
        <v>14</v>
      </c>
      <c r="BX76" s="86">
        <f t="shared" si="4"/>
        <v>7.7393750480345842</v>
      </c>
      <c r="BY76" s="86"/>
      <c r="BZ76" s="86"/>
      <c r="CA76" s="86"/>
      <c r="CB76" s="86"/>
      <c r="CC76" s="86"/>
      <c r="CD76" s="86"/>
      <c r="CE76" s="86"/>
      <c r="CF76" s="10"/>
      <c r="CG76" s="10"/>
      <c r="CH76" s="10"/>
      <c r="CI76" s="10"/>
      <c r="CJ76" s="10"/>
      <c r="CK76" s="10"/>
      <c r="CL76" s="10"/>
      <c r="CM76" s="10"/>
    </row>
    <row r="77" spans="1:91" ht="13.15" x14ac:dyDescent="0.4">
      <c r="A77" s="32">
        <f t="shared" si="3"/>
        <v>1889</v>
      </c>
      <c r="B77" s="87">
        <v>115.8</v>
      </c>
      <c r="C77" s="90">
        <v>310</v>
      </c>
      <c r="D77" s="104">
        <v>38</v>
      </c>
      <c r="E77" s="86">
        <f t="shared" si="5"/>
        <v>3.0473684210526315</v>
      </c>
      <c r="F77" s="86">
        <f t="shared" si="5"/>
        <v>8.1578947368421044</v>
      </c>
      <c r="G77" s="86"/>
      <c r="H77" s="98"/>
      <c r="I77" s="90">
        <v>5</v>
      </c>
      <c r="J77" s="98"/>
      <c r="K77" s="98"/>
      <c r="L77" s="90">
        <v>282.07798254122213</v>
      </c>
      <c r="M77" s="90">
        <v>693</v>
      </c>
      <c r="N77" s="104">
        <v>161</v>
      </c>
      <c r="O77" s="86">
        <f t="shared" si="6"/>
        <v>1.7520371586411312</v>
      </c>
      <c r="P77" s="86">
        <f t="shared" si="7"/>
        <v>4.3043478260869561</v>
      </c>
      <c r="Q77" s="86"/>
      <c r="R77" s="86"/>
      <c r="T77" s="86"/>
      <c r="U77" s="86"/>
      <c r="V77" s="87"/>
      <c r="W77" s="87"/>
      <c r="X77" s="87"/>
      <c r="Y77" s="86"/>
      <c r="Z77" s="86"/>
      <c r="AA77" s="86"/>
      <c r="AB77" s="86"/>
      <c r="AD77" s="86"/>
      <c r="AE77" s="86"/>
      <c r="AF77" s="86"/>
      <c r="AG77" s="86"/>
      <c r="AH77" s="86"/>
      <c r="AJ77" s="86"/>
      <c r="AK77" s="86"/>
      <c r="AL77" s="87"/>
      <c r="AM77" s="87"/>
      <c r="AO77" s="86"/>
      <c r="AP77" s="86"/>
      <c r="AQ77" s="87"/>
      <c r="AR77" s="87"/>
      <c r="AT77" s="86"/>
      <c r="AU77" s="86"/>
      <c r="AV77" s="87"/>
      <c r="AW77" s="87"/>
      <c r="AY77" s="86"/>
      <c r="AZ77" s="86"/>
      <c r="BA77" s="88"/>
      <c r="BB77" s="88"/>
      <c r="BC77" s="99">
        <v>78</v>
      </c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  <c r="BR77" s="87"/>
      <c r="BS77" s="86"/>
      <c r="BT77" s="86"/>
      <c r="BU77" s="87">
        <v>115.62008878624208</v>
      </c>
      <c r="BV77" s="87"/>
      <c r="BW77" s="87">
        <v>16</v>
      </c>
      <c r="BX77" s="86">
        <f t="shared" si="4"/>
        <v>7.2262555491401299</v>
      </c>
      <c r="BY77" s="86"/>
      <c r="BZ77" s="86"/>
      <c r="CA77" s="86"/>
      <c r="CB77" s="86"/>
      <c r="CC77" s="86"/>
      <c r="CD77" s="86"/>
      <c r="CE77" s="86"/>
      <c r="CF77" s="10"/>
      <c r="CG77" s="10"/>
      <c r="CH77" s="10"/>
      <c r="CI77" s="10"/>
      <c r="CJ77" s="10"/>
      <c r="CK77" s="10"/>
      <c r="CL77" s="10"/>
      <c r="CM77" s="10"/>
    </row>
    <row r="78" spans="1:91" ht="13.15" x14ac:dyDescent="0.4">
      <c r="A78" s="32">
        <f t="shared" si="3"/>
        <v>1890</v>
      </c>
      <c r="B78" s="100">
        <v>128.19999999999999</v>
      </c>
      <c r="C78" s="106">
        <v>361.45</v>
      </c>
      <c r="D78" s="107">
        <v>29</v>
      </c>
      <c r="E78" s="102">
        <f t="shared" si="5"/>
        <v>4.4206896551724135</v>
      </c>
      <c r="F78" s="102">
        <f t="shared" si="5"/>
        <v>12.463793103448275</v>
      </c>
      <c r="G78" s="86"/>
      <c r="H78" s="98"/>
      <c r="I78" s="90">
        <v>3.6</v>
      </c>
      <c r="J78" s="98"/>
      <c r="K78" s="98"/>
      <c r="L78" s="90">
        <v>429.58395721925137</v>
      </c>
      <c r="M78" s="90">
        <v>869</v>
      </c>
      <c r="N78" s="104">
        <v>195</v>
      </c>
      <c r="O78" s="86">
        <f t="shared" si="6"/>
        <v>2.2029946524064172</v>
      </c>
      <c r="P78" s="86">
        <f t="shared" si="7"/>
        <v>4.4564102564102566</v>
      </c>
      <c r="Q78" s="86"/>
      <c r="R78" s="86"/>
      <c r="T78" s="86"/>
      <c r="U78" s="86"/>
      <c r="V78" s="87"/>
      <c r="W78" s="87"/>
      <c r="X78" s="87"/>
      <c r="Y78" s="86"/>
      <c r="Z78" s="86"/>
      <c r="AA78" s="86"/>
      <c r="AB78" s="86"/>
      <c r="AD78" s="86"/>
      <c r="AE78" s="86"/>
      <c r="AF78" s="86"/>
      <c r="AG78" s="86"/>
      <c r="AH78" s="86"/>
      <c r="AJ78" s="86"/>
      <c r="AK78" s="86"/>
      <c r="AL78" s="87"/>
      <c r="AM78" s="87"/>
      <c r="AO78" s="86"/>
      <c r="AP78" s="86"/>
      <c r="AQ78" s="87"/>
      <c r="AR78" s="87"/>
      <c r="AT78" s="86"/>
      <c r="AU78" s="86"/>
      <c r="AV78" s="87"/>
      <c r="AW78" s="87"/>
      <c r="AY78" s="86"/>
      <c r="AZ78" s="86"/>
      <c r="BA78" s="88">
        <v>52.5</v>
      </c>
      <c r="BB78" s="88">
        <v>127</v>
      </c>
      <c r="BC78" s="99">
        <v>68</v>
      </c>
      <c r="BD78" s="89">
        <f>BA78/$BC78</f>
        <v>0.7720588235294118</v>
      </c>
      <c r="BE78" s="89">
        <f>BB78/$BC78</f>
        <v>1.8676470588235294</v>
      </c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7"/>
      <c r="BS78" s="86"/>
      <c r="BT78" s="86"/>
      <c r="BU78" s="87">
        <v>115.62008878624208</v>
      </c>
      <c r="BV78" s="87"/>
      <c r="BW78" s="87">
        <v>17</v>
      </c>
      <c r="BX78" s="86">
        <f t="shared" si="4"/>
        <v>6.801181693308358</v>
      </c>
      <c r="BY78" s="86"/>
      <c r="BZ78" s="86"/>
      <c r="CA78" s="86"/>
      <c r="CB78" s="86"/>
      <c r="CC78" s="86"/>
      <c r="CD78" s="86"/>
      <c r="CE78" s="86"/>
      <c r="CF78" s="10"/>
      <c r="CG78" s="10"/>
      <c r="CH78" s="10"/>
      <c r="CI78" s="10"/>
      <c r="CJ78" s="10"/>
      <c r="CK78" s="10"/>
      <c r="CL78" s="10"/>
      <c r="CM78" s="10"/>
    </row>
    <row r="79" spans="1:91" ht="13.15" x14ac:dyDescent="0.4">
      <c r="A79" s="32">
        <f t="shared" si="3"/>
        <v>1891</v>
      </c>
      <c r="B79" s="87">
        <v>308.10000000000002</v>
      </c>
      <c r="C79" s="90">
        <v>856.1</v>
      </c>
      <c r="D79" s="104">
        <v>19</v>
      </c>
      <c r="E79" s="86">
        <f t="shared" si="5"/>
        <v>16.215789473684211</v>
      </c>
      <c r="F79" s="86">
        <f t="shared" si="5"/>
        <v>45.057894736842108</v>
      </c>
      <c r="G79" s="86"/>
      <c r="H79" s="98"/>
      <c r="I79" s="90">
        <v>3.3</v>
      </c>
      <c r="J79" s="98"/>
      <c r="K79" s="98"/>
      <c r="L79" s="90">
        <v>643.72943313953476</v>
      </c>
      <c r="M79" s="90">
        <v>1087</v>
      </c>
      <c r="N79" s="104">
        <v>229</v>
      </c>
      <c r="O79" s="86">
        <f t="shared" si="6"/>
        <v>2.8110455595612871</v>
      </c>
      <c r="P79" s="86">
        <f t="shared" si="7"/>
        <v>4.746724890829694</v>
      </c>
      <c r="Q79" s="86"/>
      <c r="R79" s="86"/>
      <c r="T79" s="86"/>
      <c r="U79" s="86"/>
      <c r="V79" s="87"/>
      <c r="W79" s="87"/>
      <c r="X79" s="87"/>
      <c r="Y79" s="86"/>
      <c r="Z79" s="86"/>
      <c r="AA79" s="86"/>
      <c r="AB79" s="86"/>
      <c r="AD79" s="86"/>
      <c r="AE79" s="86"/>
      <c r="AF79" s="86"/>
      <c r="AG79" s="86"/>
      <c r="AH79" s="86"/>
      <c r="AJ79" s="86"/>
      <c r="AK79" s="86"/>
      <c r="AL79" s="87"/>
      <c r="AM79" s="87"/>
      <c r="AO79" s="86"/>
      <c r="AP79" s="86"/>
      <c r="AQ79" s="87"/>
      <c r="AR79" s="87"/>
      <c r="AT79" s="86"/>
      <c r="AU79" s="86"/>
      <c r="AV79" s="87"/>
      <c r="AW79" s="87"/>
      <c r="AY79" s="86"/>
      <c r="AZ79" s="86"/>
      <c r="BA79" s="88"/>
      <c r="BB79" s="88"/>
      <c r="BC79" s="99">
        <v>39</v>
      </c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  <c r="BQ79" s="86"/>
      <c r="BR79" s="87"/>
      <c r="BS79" s="86"/>
      <c r="BT79" s="86"/>
      <c r="BU79" s="100">
        <v>115.62008878624208</v>
      </c>
      <c r="BV79" s="100"/>
      <c r="BW79" s="100">
        <v>15</v>
      </c>
      <c r="BX79" s="102">
        <f t="shared" si="4"/>
        <v>7.7080059190828054</v>
      </c>
      <c r="BY79" s="102"/>
      <c r="BZ79" s="86"/>
      <c r="CA79" s="86"/>
      <c r="CB79" s="86"/>
      <c r="CC79" s="86"/>
      <c r="CD79" s="86"/>
      <c r="CE79" s="86"/>
      <c r="CF79" s="10"/>
      <c r="CG79" s="10"/>
      <c r="CH79" s="10"/>
      <c r="CI79" s="10"/>
      <c r="CJ79" s="10"/>
      <c r="CK79" s="10"/>
      <c r="CL79" s="10"/>
      <c r="CM79" s="10"/>
    </row>
    <row r="80" spans="1:91" ht="13.15" x14ac:dyDescent="0.4">
      <c r="A80" s="32">
        <f t="shared" si="3"/>
        <v>1892</v>
      </c>
      <c r="B80" s="87">
        <v>425.8</v>
      </c>
      <c r="C80" s="90">
        <v>980.9</v>
      </c>
      <c r="D80" s="104">
        <v>33</v>
      </c>
      <c r="E80" s="86">
        <f t="shared" si="5"/>
        <v>12.903030303030304</v>
      </c>
      <c r="F80" s="86">
        <f t="shared" si="5"/>
        <v>29.724242424242423</v>
      </c>
      <c r="G80" s="86"/>
      <c r="H80" s="98"/>
      <c r="I80" s="90">
        <v>3.9</v>
      </c>
      <c r="J80" s="98"/>
      <c r="K80" s="98"/>
      <c r="L80" s="90">
        <v>563.57132388861748</v>
      </c>
      <c r="M80" s="90">
        <v>1702</v>
      </c>
      <c r="N80" s="104">
        <v>228</v>
      </c>
      <c r="O80" s="86">
        <f t="shared" si="6"/>
        <v>2.4718040521430593</v>
      </c>
      <c r="P80" s="86">
        <f t="shared" si="7"/>
        <v>7.4649122807017543</v>
      </c>
      <c r="Q80" s="86"/>
      <c r="R80" s="86"/>
      <c r="T80" s="86"/>
      <c r="U80" s="86"/>
      <c r="V80" s="87"/>
      <c r="W80" s="87"/>
      <c r="X80" s="87"/>
      <c r="Y80" s="86"/>
      <c r="Z80" s="86"/>
      <c r="AA80" s="86"/>
      <c r="AB80" s="86"/>
      <c r="AD80" s="86"/>
      <c r="AE80" s="86"/>
      <c r="AF80" s="86"/>
      <c r="AG80" s="86"/>
      <c r="AH80" s="86"/>
      <c r="AJ80" s="86"/>
      <c r="AK80" s="86"/>
      <c r="AL80" s="87"/>
      <c r="AM80" s="87"/>
      <c r="AO80" s="86"/>
      <c r="AP80" s="86"/>
      <c r="AQ80" s="87"/>
      <c r="AR80" s="87"/>
      <c r="AT80" s="86"/>
      <c r="AU80" s="86"/>
      <c r="AV80" s="87"/>
      <c r="AW80" s="87"/>
      <c r="AY80" s="86"/>
      <c r="AZ80" s="86"/>
      <c r="BA80" s="88"/>
      <c r="BB80" s="88"/>
      <c r="BC80" s="99">
        <v>43</v>
      </c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  <c r="BO80" s="86"/>
      <c r="BP80" s="86"/>
      <c r="BQ80" s="86"/>
      <c r="BR80" s="87"/>
      <c r="BS80" s="86"/>
      <c r="BT80" s="86"/>
      <c r="BU80" s="87">
        <v>115.62008878624208</v>
      </c>
      <c r="BV80" s="87"/>
      <c r="BW80" s="87">
        <v>14</v>
      </c>
      <c r="BX80" s="86">
        <f t="shared" si="4"/>
        <v>8.2585777704458625</v>
      </c>
      <c r="BY80" s="86"/>
      <c r="BZ80" s="86"/>
      <c r="CA80" s="86"/>
      <c r="CB80" s="86"/>
      <c r="CC80" s="86"/>
      <c r="CD80" s="86"/>
      <c r="CE80" s="86"/>
      <c r="CF80" s="10"/>
      <c r="CG80" s="10"/>
      <c r="CH80" s="10"/>
      <c r="CI80" s="10"/>
      <c r="CJ80" s="10"/>
      <c r="CK80" s="10"/>
      <c r="CL80" s="10"/>
      <c r="CM80" s="10"/>
    </row>
    <row r="81" spans="1:91" ht="13.15" x14ac:dyDescent="0.4">
      <c r="A81" s="32">
        <f t="shared" si="3"/>
        <v>1893</v>
      </c>
      <c r="B81" s="87">
        <v>432.8</v>
      </c>
      <c r="C81" s="90">
        <v>985.1</v>
      </c>
      <c r="D81" s="104">
        <v>38</v>
      </c>
      <c r="E81" s="86">
        <f t="shared" si="5"/>
        <v>11.389473684210527</v>
      </c>
      <c r="F81" s="86">
        <f t="shared" si="5"/>
        <v>25.923684210526318</v>
      </c>
      <c r="G81" s="86"/>
      <c r="H81" s="98"/>
      <c r="I81" s="90">
        <v>4.2</v>
      </c>
      <c r="J81" s="98"/>
      <c r="K81" s="98"/>
      <c r="L81" s="90">
        <v>820.46410662122685</v>
      </c>
      <c r="M81" s="90">
        <v>1488</v>
      </c>
      <c r="N81" s="104">
        <v>260</v>
      </c>
      <c r="O81" s="86">
        <f t="shared" si="6"/>
        <v>3.1556311793124108</v>
      </c>
      <c r="P81" s="86">
        <f t="shared" si="7"/>
        <v>5.7230769230769232</v>
      </c>
      <c r="Q81" s="86"/>
      <c r="R81" s="86"/>
      <c r="T81" s="86"/>
      <c r="U81" s="86"/>
      <c r="V81" s="87"/>
      <c r="W81" s="87"/>
      <c r="X81" s="87"/>
      <c r="Y81" s="86"/>
      <c r="Z81" s="86"/>
      <c r="AA81" s="86"/>
      <c r="AB81" s="86"/>
      <c r="AD81" s="86"/>
      <c r="AE81" s="86"/>
      <c r="AF81" s="86"/>
      <c r="AG81" s="86"/>
      <c r="AH81" s="86"/>
      <c r="AJ81" s="86"/>
      <c r="AK81" s="86"/>
      <c r="AL81" s="87"/>
      <c r="AM81" s="87"/>
      <c r="AO81" s="86"/>
      <c r="AP81" s="86"/>
      <c r="AQ81" s="87"/>
      <c r="AR81" s="87"/>
      <c r="AT81" s="86"/>
      <c r="AU81" s="86"/>
      <c r="AV81" s="87"/>
      <c r="AW81" s="87"/>
      <c r="AY81" s="86"/>
      <c r="AZ81" s="86"/>
      <c r="BA81" s="88">
        <v>153.02000000000001</v>
      </c>
      <c r="BB81" s="88">
        <v>222.12</v>
      </c>
      <c r="BC81" s="99">
        <v>50</v>
      </c>
      <c r="BD81" s="89">
        <f>BA81/$BC81</f>
        <v>3.0604</v>
      </c>
      <c r="BE81" s="89">
        <f>BB81/$BC81</f>
        <v>4.4424000000000001</v>
      </c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6"/>
      <c r="BS81" s="86"/>
      <c r="BT81" s="86"/>
      <c r="BU81" s="87">
        <v>115.62008878624208</v>
      </c>
      <c r="BV81" s="87"/>
      <c r="BW81" s="87">
        <v>14</v>
      </c>
      <c r="BX81" s="86">
        <f t="shared" si="4"/>
        <v>8.2585777704458625</v>
      </c>
      <c r="BY81" s="86"/>
      <c r="BZ81" s="86"/>
      <c r="CA81" s="86"/>
      <c r="CB81" s="86"/>
      <c r="CC81" s="86"/>
      <c r="CD81" s="86"/>
      <c r="CE81" s="86"/>
      <c r="CF81" s="10"/>
      <c r="CG81" s="10"/>
      <c r="CH81" s="10"/>
      <c r="CI81" s="10"/>
      <c r="CJ81" s="10"/>
      <c r="CK81" s="10"/>
      <c r="CL81" s="10"/>
      <c r="CM81" s="10"/>
    </row>
    <row r="82" spans="1:91" ht="13.15" x14ac:dyDescent="0.4">
      <c r="A82" s="32">
        <f t="shared" si="3"/>
        <v>1894</v>
      </c>
      <c r="B82" s="87">
        <v>434.1</v>
      </c>
      <c r="C82" s="90">
        <v>911.1</v>
      </c>
      <c r="D82" s="104">
        <v>34</v>
      </c>
      <c r="E82" s="86">
        <f t="shared" si="5"/>
        <v>12.767647058823529</v>
      </c>
      <c r="F82" s="86">
        <f t="shared" si="5"/>
        <v>26.797058823529412</v>
      </c>
      <c r="G82" s="86"/>
      <c r="H82" s="98"/>
      <c r="I82" s="90">
        <v>4.2</v>
      </c>
      <c r="J82" s="98"/>
      <c r="K82" s="98"/>
      <c r="L82" s="90">
        <v>782.24454612005843</v>
      </c>
      <c r="M82" s="90">
        <v>1673</v>
      </c>
      <c r="N82" s="104">
        <v>265</v>
      </c>
      <c r="O82" s="86">
        <f t="shared" si="6"/>
        <v>2.9518662117738055</v>
      </c>
      <c r="P82" s="86">
        <f t="shared" si="7"/>
        <v>6.313207547169811</v>
      </c>
      <c r="Q82" s="86"/>
      <c r="R82" s="86"/>
      <c r="T82" s="86"/>
      <c r="U82" s="86"/>
      <c r="V82" s="87"/>
      <c r="W82" s="87"/>
      <c r="X82" s="87"/>
      <c r="Y82" s="86"/>
      <c r="Z82" s="86"/>
      <c r="AA82" s="86"/>
      <c r="AB82" s="86"/>
      <c r="AD82" s="86"/>
      <c r="AE82" s="86"/>
      <c r="AF82" s="86"/>
      <c r="AG82" s="86"/>
      <c r="AH82" s="86"/>
      <c r="AJ82" s="86"/>
      <c r="AK82" s="86"/>
      <c r="AL82" s="87"/>
      <c r="AM82" s="87"/>
      <c r="AO82" s="86"/>
      <c r="AP82" s="86"/>
      <c r="AQ82" s="87"/>
      <c r="AR82" s="87"/>
      <c r="AT82" s="86"/>
      <c r="AU82" s="86"/>
      <c r="AV82" s="87"/>
      <c r="AW82" s="87"/>
      <c r="AY82" s="86"/>
      <c r="AZ82" s="86"/>
      <c r="BA82" s="88"/>
      <c r="BB82" s="88"/>
      <c r="BC82" s="99">
        <v>44</v>
      </c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6"/>
      <c r="BS82" s="86"/>
      <c r="BT82" s="86"/>
      <c r="BU82" s="87">
        <v>115.62008878624208</v>
      </c>
      <c r="BV82" s="87"/>
      <c r="BW82" s="87">
        <v>15</v>
      </c>
      <c r="BX82" s="86">
        <f t="shared" si="4"/>
        <v>7.7080059190828054</v>
      </c>
      <c r="BY82" s="86"/>
      <c r="BZ82" s="86"/>
      <c r="CA82" s="86"/>
      <c r="CB82" s="86"/>
      <c r="CC82" s="86"/>
      <c r="CD82" s="86"/>
      <c r="CE82" s="86"/>
      <c r="CF82" s="10"/>
      <c r="CG82" s="10"/>
      <c r="CH82" s="10"/>
      <c r="CI82" s="10"/>
      <c r="CJ82" s="10"/>
      <c r="CK82" s="10"/>
      <c r="CL82" s="10"/>
      <c r="CM82" s="10"/>
    </row>
    <row r="83" spans="1:91" ht="13.15" x14ac:dyDescent="0.4">
      <c r="A83" s="32">
        <f t="shared" si="3"/>
        <v>1895</v>
      </c>
      <c r="B83" s="87">
        <v>452.8</v>
      </c>
      <c r="C83" s="90">
        <v>929</v>
      </c>
      <c r="D83" s="104">
        <v>132</v>
      </c>
      <c r="E83" s="86">
        <f t="shared" si="5"/>
        <v>3.4303030303030302</v>
      </c>
      <c r="F83" s="86">
        <f t="shared" si="5"/>
        <v>7.0378787878787881</v>
      </c>
      <c r="G83" s="86"/>
      <c r="H83" s="98"/>
      <c r="I83" s="90">
        <v>4.0999999999999996</v>
      </c>
      <c r="J83" s="98"/>
      <c r="K83" s="98"/>
      <c r="L83" s="90">
        <v>1044.6118517612524</v>
      </c>
      <c r="M83" s="90">
        <v>2103</v>
      </c>
      <c r="N83" s="104">
        <v>308</v>
      </c>
      <c r="O83" s="86">
        <f t="shared" si="6"/>
        <v>3.3915969213027677</v>
      </c>
      <c r="P83" s="86">
        <f t="shared" si="7"/>
        <v>6.8279220779220777</v>
      </c>
      <c r="Q83" s="86"/>
      <c r="R83" s="86"/>
      <c r="T83" s="86"/>
      <c r="U83" s="86"/>
      <c r="V83" s="87"/>
      <c r="W83" s="87"/>
      <c r="X83" s="87"/>
      <c r="Y83" s="86"/>
      <c r="Z83" s="86"/>
      <c r="AA83" s="86"/>
      <c r="AB83" s="86"/>
      <c r="AD83" s="86"/>
      <c r="AE83" s="86"/>
      <c r="AF83" s="86"/>
      <c r="AG83" s="86"/>
      <c r="AH83" s="86"/>
      <c r="AJ83" s="86"/>
      <c r="AK83" s="86"/>
      <c r="AL83" s="87"/>
      <c r="AM83" s="87"/>
      <c r="AO83" s="86"/>
      <c r="AP83" s="86"/>
      <c r="AQ83" s="87"/>
      <c r="AR83" s="87"/>
      <c r="AT83" s="86"/>
      <c r="AU83" s="86"/>
      <c r="AV83" s="87"/>
      <c r="AW83" s="87"/>
      <c r="AY83" s="86"/>
      <c r="AZ83" s="86"/>
      <c r="BA83" s="88"/>
      <c r="BB83" s="88"/>
      <c r="BC83" s="99">
        <v>51</v>
      </c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S83" s="86"/>
      <c r="BT83" s="86"/>
      <c r="BU83" s="87">
        <v>115.62008878624208</v>
      </c>
      <c r="BV83" s="87"/>
      <c r="BW83" s="87">
        <v>15</v>
      </c>
      <c r="BX83" s="86">
        <f t="shared" si="4"/>
        <v>7.7080059190828054</v>
      </c>
      <c r="BY83" s="86"/>
      <c r="BZ83" s="86"/>
      <c r="CA83" s="86"/>
      <c r="CB83" s="86"/>
      <c r="CC83" s="86"/>
      <c r="CD83" s="86"/>
      <c r="CE83" s="86"/>
      <c r="CF83" s="10"/>
      <c r="CG83" s="10"/>
      <c r="CH83" s="10"/>
      <c r="CI83" s="10"/>
      <c r="CJ83" s="10"/>
      <c r="CK83" s="10"/>
      <c r="CL83" s="10"/>
      <c r="CM83" s="10"/>
    </row>
    <row r="84" spans="1:91" ht="13.15" x14ac:dyDescent="0.4">
      <c r="A84" s="32">
        <f t="shared" si="3"/>
        <v>1896</v>
      </c>
      <c r="B84" s="87">
        <v>492.6</v>
      </c>
      <c r="C84" s="90">
        <v>968.3</v>
      </c>
      <c r="D84" s="104">
        <v>124</v>
      </c>
      <c r="E84" s="86">
        <f t="shared" si="5"/>
        <v>3.9725806451612904</v>
      </c>
      <c r="F84" s="86">
        <f t="shared" si="5"/>
        <v>7.8088709677419352</v>
      </c>
      <c r="G84" s="86"/>
      <c r="H84" s="98"/>
      <c r="I84" s="90">
        <v>4.4000000000000004</v>
      </c>
      <c r="J84" s="98"/>
      <c r="K84" s="98"/>
      <c r="L84" s="90">
        <v>1044.7296882610815</v>
      </c>
      <c r="M84" s="90">
        <v>2100</v>
      </c>
      <c r="N84" s="104">
        <v>346</v>
      </c>
      <c r="O84" s="86">
        <f t="shared" si="6"/>
        <v>3.0194499660724898</v>
      </c>
      <c r="P84" s="86">
        <f t="shared" si="7"/>
        <v>6.0693641618497107</v>
      </c>
      <c r="Q84" s="86"/>
      <c r="R84" s="86"/>
      <c r="T84" s="86"/>
      <c r="U84" s="86"/>
      <c r="V84" s="87"/>
      <c r="W84" s="87"/>
      <c r="X84" s="87"/>
      <c r="Y84" s="86"/>
      <c r="Z84" s="86"/>
      <c r="AA84" s="86"/>
      <c r="AB84" s="86"/>
      <c r="AD84" s="86"/>
      <c r="AE84" s="86"/>
      <c r="AF84" s="86"/>
      <c r="AG84" s="86"/>
      <c r="AH84" s="86"/>
      <c r="AJ84" s="86"/>
      <c r="AK84" s="86"/>
      <c r="AL84" s="87"/>
      <c r="AM84" s="87"/>
      <c r="AO84" s="86"/>
      <c r="AP84" s="86"/>
      <c r="AQ84" s="87"/>
      <c r="AR84" s="87"/>
      <c r="AT84" s="86"/>
      <c r="AU84" s="86"/>
      <c r="AV84" s="87"/>
      <c r="AW84" s="87"/>
      <c r="AY84" s="86"/>
      <c r="AZ84" s="86"/>
      <c r="BA84" s="88"/>
      <c r="BB84" s="88"/>
      <c r="BC84" s="99">
        <v>53</v>
      </c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6"/>
      <c r="BS84" s="86"/>
      <c r="BT84" s="86"/>
      <c r="BU84" s="87">
        <v>115.62008878624208</v>
      </c>
      <c r="BV84" s="87"/>
      <c r="BW84" s="87">
        <v>17</v>
      </c>
      <c r="BX84" s="86">
        <f t="shared" si="4"/>
        <v>6.801181693308358</v>
      </c>
      <c r="BY84" s="86"/>
      <c r="BZ84" s="86"/>
      <c r="CA84" s="86"/>
      <c r="CB84" s="86"/>
      <c r="CC84" s="86"/>
      <c r="CD84" s="86"/>
      <c r="CE84" s="86"/>
      <c r="CF84" s="10"/>
      <c r="CG84" s="10"/>
      <c r="CH84" s="10"/>
      <c r="CI84" s="10"/>
      <c r="CJ84" s="10"/>
      <c r="CK84" s="10"/>
      <c r="CL84" s="10"/>
      <c r="CM84" s="10"/>
    </row>
    <row r="85" spans="1:91" ht="13.15" x14ac:dyDescent="0.4">
      <c r="A85" s="32">
        <f t="shared" si="3"/>
        <v>1897</v>
      </c>
      <c r="B85" s="87">
        <v>530.20000000000005</v>
      </c>
      <c r="C85" s="90">
        <v>1006.7</v>
      </c>
      <c r="D85" s="104">
        <v>151</v>
      </c>
      <c r="E85" s="86">
        <f t="shared" si="5"/>
        <v>3.5112582781456956</v>
      </c>
      <c r="F85" s="86">
        <f t="shared" si="5"/>
        <v>6.6668874172185433</v>
      </c>
      <c r="G85" s="86"/>
      <c r="H85" s="98"/>
      <c r="I85" s="90">
        <v>5.6</v>
      </c>
      <c r="J85" s="98"/>
      <c r="K85" s="98"/>
      <c r="L85" s="90">
        <v>1340.835860058309</v>
      </c>
      <c r="M85" s="90">
        <v>2192</v>
      </c>
      <c r="N85" s="104">
        <v>303</v>
      </c>
      <c r="O85" s="86">
        <f t="shared" si="6"/>
        <v>4.4252008582782478</v>
      </c>
      <c r="P85" s="86">
        <f t="shared" si="7"/>
        <v>7.2343234323432339</v>
      </c>
      <c r="Q85" s="89"/>
      <c r="R85" s="89"/>
      <c r="T85" s="89"/>
      <c r="U85" s="89"/>
      <c r="V85" s="87"/>
      <c r="W85" s="87"/>
      <c r="X85" s="87"/>
      <c r="Y85" s="86"/>
      <c r="Z85" s="86"/>
      <c r="AA85" s="86"/>
      <c r="AB85" s="86"/>
      <c r="AD85" s="86"/>
      <c r="AE85" s="86"/>
      <c r="AF85" s="86"/>
      <c r="AG85" s="86"/>
      <c r="AH85" s="86"/>
      <c r="AJ85" s="86"/>
      <c r="AK85" s="86"/>
      <c r="AL85" s="87"/>
      <c r="AM85" s="87"/>
      <c r="AO85" s="86"/>
      <c r="AP85" s="86"/>
      <c r="AQ85" s="87"/>
      <c r="AR85" s="87"/>
      <c r="AT85" s="86"/>
      <c r="AU85" s="86"/>
      <c r="AV85" s="87"/>
      <c r="AW85" s="87"/>
      <c r="AY85" s="86"/>
      <c r="AZ85" s="86"/>
      <c r="BA85" s="88"/>
      <c r="BB85" s="88"/>
      <c r="BC85" s="99">
        <v>56</v>
      </c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S85" s="86"/>
      <c r="BT85" s="86"/>
      <c r="BU85" s="87">
        <v>115.62008878624208</v>
      </c>
      <c r="BV85" s="87"/>
      <c r="BW85" s="87">
        <v>16</v>
      </c>
      <c r="BX85" s="86">
        <f t="shared" si="4"/>
        <v>7.2262555491401299</v>
      </c>
      <c r="BY85" s="86"/>
      <c r="BZ85" s="86"/>
      <c r="CA85" s="86"/>
      <c r="CB85" s="86"/>
      <c r="CC85" s="86"/>
      <c r="CD85" s="86"/>
      <c r="CE85" s="86"/>
      <c r="CF85" s="10"/>
      <c r="CG85" s="10"/>
      <c r="CH85" s="10"/>
      <c r="CI85" s="10"/>
      <c r="CJ85" s="10"/>
      <c r="CK85" s="10"/>
      <c r="CL85" s="10"/>
      <c r="CM85" s="10"/>
    </row>
    <row r="86" spans="1:91" ht="13.15" x14ac:dyDescent="0.4">
      <c r="A86" s="32">
        <f t="shared" si="3"/>
        <v>1898</v>
      </c>
      <c r="B86" s="87">
        <v>719.1</v>
      </c>
      <c r="C86" s="90">
        <v>1189.5999999999999</v>
      </c>
      <c r="D86" s="104">
        <v>136</v>
      </c>
      <c r="E86" s="86">
        <f t="shared" si="5"/>
        <v>5.2875000000000005</v>
      </c>
      <c r="F86" s="86">
        <f t="shared" si="5"/>
        <v>8.7470588235294109</v>
      </c>
      <c r="G86" s="86"/>
      <c r="H86" s="108"/>
      <c r="I86" s="91">
        <v>5.2</v>
      </c>
      <c r="J86" s="108"/>
      <c r="K86" s="108"/>
      <c r="L86" s="106">
        <v>1199.9456796116506</v>
      </c>
      <c r="M86" s="106">
        <v>1975</v>
      </c>
      <c r="N86" s="107">
        <v>324</v>
      </c>
      <c r="O86" s="102">
        <f t="shared" si="6"/>
        <v>3.7035360481841066</v>
      </c>
      <c r="P86" s="102">
        <f t="shared" si="7"/>
        <v>6.0956790123456788</v>
      </c>
      <c r="Q86" s="89"/>
      <c r="R86" s="89"/>
      <c r="T86" s="89"/>
      <c r="U86" s="89"/>
      <c r="V86" s="87"/>
      <c r="W86" s="87"/>
      <c r="X86" s="87"/>
      <c r="Y86" s="86"/>
      <c r="Z86" s="86"/>
      <c r="AA86" s="86"/>
      <c r="AB86" s="86"/>
      <c r="AD86" s="86"/>
      <c r="AE86" s="86"/>
      <c r="AF86" s="86"/>
      <c r="AG86" s="86"/>
      <c r="AH86" s="86"/>
      <c r="AJ86" s="86"/>
      <c r="AK86" s="86"/>
      <c r="AL86" s="87"/>
      <c r="AM86" s="87"/>
      <c r="AO86" s="86"/>
      <c r="AP86" s="86"/>
      <c r="AQ86" s="87"/>
      <c r="AR86" s="87"/>
      <c r="AT86" s="86"/>
      <c r="AU86" s="86"/>
      <c r="AV86" s="87"/>
      <c r="AW86" s="87"/>
      <c r="AY86" s="86"/>
      <c r="AZ86" s="86"/>
      <c r="BA86" s="88"/>
      <c r="BB86" s="88"/>
      <c r="BC86" s="99">
        <v>65</v>
      </c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S86" s="86"/>
      <c r="BT86" s="86"/>
      <c r="BU86" s="87">
        <v>115.62008878624208</v>
      </c>
      <c r="BV86" s="87"/>
      <c r="BW86" s="87">
        <v>16</v>
      </c>
      <c r="BX86" s="86">
        <f t="shared" si="4"/>
        <v>7.2262555491401299</v>
      </c>
      <c r="BY86" s="86"/>
      <c r="BZ86" s="86"/>
      <c r="CA86" s="86"/>
      <c r="CB86" s="86"/>
      <c r="CC86" s="86"/>
      <c r="CD86" s="86"/>
      <c r="CE86" s="86"/>
      <c r="CF86" s="10"/>
      <c r="CG86" s="10"/>
      <c r="CH86" s="10"/>
      <c r="CI86" s="10"/>
      <c r="CJ86" s="10"/>
      <c r="CK86" s="10"/>
      <c r="CL86" s="10"/>
      <c r="CM86" s="10"/>
    </row>
    <row r="87" spans="1:91" ht="13.15" x14ac:dyDescent="0.4">
      <c r="A87" s="32">
        <f t="shared" si="3"/>
        <v>1899</v>
      </c>
      <c r="B87" s="87">
        <v>783.1</v>
      </c>
      <c r="C87" s="90">
        <v>1247.5</v>
      </c>
      <c r="D87" s="104">
        <v>166</v>
      </c>
      <c r="E87" s="86">
        <f t="shared" si="5"/>
        <v>4.7174698795180721</v>
      </c>
      <c r="F87" s="86">
        <f t="shared" si="5"/>
        <v>7.5150602409638552</v>
      </c>
      <c r="G87" s="86"/>
      <c r="H87" s="108"/>
      <c r="I87" s="91">
        <v>5.9</v>
      </c>
      <c r="J87" s="108"/>
      <c r="K87" s="108"/>
      <c r="L87" s="90">
        <v>1445.14313629702</v>
      </c>
      <c r="M87" s="90">
        <v>1956</v>
      </c>
      <c r="N87" s="104">
        <v>321</v>
      </c>
      <c r="O87" s="86">
        <f t="shared" si="6"/>
        <v>4.5020035398661058</v>
      </c>
      <c r="P87" s="86">
        <f t="shared" si="7"/>
        <v>6.0934579439252339</v>
      </c>
      <c r="Q87" s="89"/>
      <c r="R87" s="89"/>
      <c r="T87" s="89"/>
      <c r="U87" s="89"/>
      <c r="V87" s="87"/>
      <c r="W87" s="87"/>
      <c r="X87" s="87"/>
      <c r="Y87" s="86"/>
      <c r="Z87" s="86"/>
      <c r="AA87" s="86"/>
      <c r="AB87" s="86"/>
      <c r="AD87" s="86"/>
      <c r="AE87" s="86"/>
      <c r="AF87" s="86"/>
      <c r="AG87" s="86"/>
      <c r="AH87" s="86"/>
      <c r="AJ87" s="86"/>
      <c r="AK87" s="86"/>
      <c r="AL87" s="87"/>
      <c r="AM87" s="87"/>
      <c r="AO87" s="86"/>
      <c r="AP87" s="86"/>
      <c r="AQ87" s="87"/>
      <c r="AR87" s="87"/>
      <c r="AT87" s="86"/>
      <c r="AU87" s="86"/>
      <c r="AV87" s="87"/>
      <c r="AW87" s="87"/>
      <c r="AY87" s="86"/>
      <c r="AZ87" s="86"/>
      <c r="BA87" s="88"/>
      <c r="BB87" s="88"/>
      <c r="BC87" s="99">
        <v>71</v>
      </c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6"/>
      <c r="BS87" s="86"/>
      <c r="BT87" s="86"/>
      <c r="BU87" s="87">
        <v>115.62008878624208</v>
      </c>
      <c r="BV87" s="87"/>
      <c r="BW87" s="87">
        <v>17</v>
      </c>
      <c r="BX87" s="86">
        <f t="shared" si="4"/>
        <v>6.801181693308358</v>
      </c>
      <c r="BY87" s="86"/>
      <c r="BZ87" s="86"/>
      <c r="CA87" s="86"/>
      <c r="CB87" s="86"/>
      <c r="CC87" s="86"/>
      <c r="CD87" s="86"/>
      <c r="CE87" s="86"/>
      <c r="CF87" s="10"/>
      <c r="CG87" s="10"/>
      <c r="CH87" s="10"/>
      <c r="CI87" s="10"/>
      <c r="CJ87" s="10"/>
      <c r="CK87" s="10"/>
      <c r="CL87" s="10"/>
      <c r="CM87" s="10"/>
    </row>
    <row r="88" spans="1:91" ht="13.15" x14ac:dyDescent="0.4">
      <c r="A88" s="32">
        <f t="shared" si="3"/>
        <v>1900</v>
      </c>
      <c r="B88" s="87">
        <v>884.2</v>
      </c>
      <c r="C88" s="90">
        <v>1018.4</v>
      </c>
      <c r="D88" s="104">
        <v>151</v>
      </c>
      <c r="E88" s="86">
        <f t="shared" si="5"/>
        <v>5.8556291390728479</v>
      </c>
      <c r="F88" s="86">
        <f t="shared" si="5"/>
        <v>6.7443708609271518</v>
      </c>
      <c r="G88" s="86"/>
      <c r="H88" s="108"/>
      <c r="I88" s="91">
        <v>6</v>
      </c>
      <c r="J88" s="108"/>
      <c r="K88" s="108"/>
      <c r="L88" s="90">
        <v>1034.0860339640953</v>
      </c>
      <c r="M88" s="90">
        <v>1701</v>
      </c>
      <c r="N88" s="104">
        <v>308</v>
      </c>
      <c r="O88" s="86">
        <f t="shared" si="6"/>
        <v>3.3574221881951147</v>
      </c>
      <c r="P88" s="86">
        <f t="shared" si="7"/>
        <v>5.5227272727272725</v>
      </c>
      <c r="Q88" s="89"/>
      <c r="R88" s="89"/>
      <c r="T88" s="89"/>
      <c r="U88" s="89"/>
      <c r="V88" s="87"/>
      <c r="W88" s="87"/>
      <c r="X88" s="87"/>
      <c r="Y88" s="86"/>
      <c r="Z88" s="86"/>
      <c r="AA88" s="86"/>
      <c r="AB88" s="86"/>
      <c r="AD88" s="86"/>
      <c r="AE88" s="86"/>
      <c r="AF88" s="86"/>
      <c r="AG88" s="86"/>
      <c r="AH88" s="86"/>
      <c r="AJ88" s="86"/>
      <c r="AK88" s="86"/>
      <c r="AL88" s="87"/>
      <c r="AM88" s="87"/>
      <c r="AO88" s="86"/>
      <c r="AP88" s="86"/>
      <c r="AQ88" s="87"/>
      <c r="AR88" s="87"/>
      <c r="AT88" s="86"/>
      <c r="AU88" s="86"/>
      <c r="AV88" s="87"/>
      <c r="AW88" s="87"/>
      <c r="AY88" s="86"/>
      <c r="AZ88" s="86"/>
      <c r="BA88" s="88">
        <v>226</v>
      </c>
      <c r="BB88" s="88">
        <v>350.1</v>
      </c>
      <c r="BC88" s="99">
        <v>72</v>
      </c>
      <c r="BD88" s="89">
        <f>BA88/$BC88</f>
        <v>3.1388888888888888</v>
      </c>
      <c r="BE88" s="89">
        <f>BB88/$BC88</f>
        <v>4.8625000000000007</v>
      </c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S88" s="86"/>
      <c r="BT88" s="86"/>
      <c r="BU88" s="87">
        <v>115.62008878624208</v>
      </c>
      <c r="BV88" s="87"/>
      <c r="BW88" s="87">
        <v>19</v>
      </c>
      <c r="BX88" s="86">
        <f t="shared" si="4"/>
        <v>6.0852678308548462</v>
      </c>
      <c r="BY88" s="86"/>
      <c r="BZ88" s="86"/>
      <c r="CA88" s="86"/>
      <c r="CB88" s="86"/>
      <c r="CC88" s="86"/>
      <c r="CD88" s="86"/>
      <c r="CE88" s="86"/>
      <c r="CF88" s="10"/>
      <c r="CG88" s="10"/>
      <c r="CH88" s="10"/>
      <c r="CI88" s="10"/>
      <c r="CJ88" s="10"/>
      <c r="CK88" s="10"/>
      <c r="CL88" s="10"/>
      <c r="CM88" s="10"/>
    </row>
    <row r="89" spans="1:91" ht="13.15" x14ac:dyDescent="0.4">
      <c r="A89" s="32">
        <f t="shared" si="3"/>
        <v>1901</v>
      </c>
      <c r="B89" s="87">
        <v>878.3</v>
      </c>
      <c r="C89" s="90">
        <v>1008.5</v>
      </c>
      <c r="D89" s="104">
        <v>151</v>
      </c>
      <c r="E89" s="86">
        <f t="shared" ref="E89:F101" si="8">B89/$D89</f>
        <v>5.8165562913907278</v>
      </c>
      <c r="F89" s="86">
        <f t="shared" si="8"/>
        <v>6.6788079470198678</v>
      </c>
      <c r="G89" s="86"/>
      <c r="H89" s="108"/>
      <c r="I89" s="91">
        <v>6.4</v>
      </c>
      <c r="J89" s="108"/>
      <c r="K89" s="108"/>
      <c r="L89" s="90">
        <v>1143.5990102090425</v>
      </c>
      <c r="M89" s="90">
        <v>1801</v>
      </c>
      <c r="N89" s="104">
        <v>305</v>
      </c>
      <c r="O89" s="86">
        <f t="shared" si="6"/>
        <v>3.7495049515050574</v>
      </c>
      <c r="P89" s="86">
        <f t="shared" si="7"/>
        <v>5.9049180327868855</v>
      </c>
      <c r="Q89" s="89"/>
      <c r="R89" s="89"/>
      <c r="T89" s="89"/>
      <c r="U89" s="89"/>
      <c r="V89" s="87"/>
      <c r="W89" s="87"/>
      <c r="X89" s="87"/>
      <c r="Y89" s="86"/>
      <c r="Z89" s="86"/>
      <c r="AA89" s="86"/>
      <c r="AB89" s="86"/>
      <c r="AD89" s="86"/>
      <c r="AE89" s="86"/>
      <c r="AF89" s="86"/>
      <c r="AG89" s="86"/>
      <c r="AH89" s="86"/>
      <c r="AJ89" s="86"/>
      <c r="AK89" s="86"/>
      <c r="AL89" s="87"/>
      <c r="AM89" s="87"/>
      <c r="AO89" s="86"/>
      <c r="AP89" s="86"/>
      <c r="AQ89" s="87"/>
      <c r="AR89" s="87"/>
      <c r="AT89" s="86"/>
      <c r="AU89" s="86"/>
      <c r="AV89" s="87"/>
      <c r="AW89" s="87"/>
      <c r="AY89" s="86"/>
      <c r="AZ89" s="86"/>
      <c r="BA89" s="88"/>
      <c r="BB89" s="88"/>
      <c r="BC89" s="99">
        <v>79</v>
      </c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S89" s="86"/>
      <c r="BT89" s="86"/>
      <c r="BU89" s="87">
        <v>115.59843708422218</v>
      </c>
      <c r="BV89" s="87"/>
      <c r="BW89" s="87">
        <v>18</v>
      </c>
      <c r="BX89" s="86">
        <f t="shared" si="4"/>
        <v>6.4221353935678991</v>
      </c>
      <c r="BY89" s="86"/>
      <c r="BZ89" s="86"/>
      <c r="CA89" s="86"/>
      <c r="CB89" s="86"/>
      <c r="CC89" s="86"/>
      <c r="CD89" s="86"/>
      <c r="CE89" s="86"/>
      <c r="CF89" s="10"/>
      <c r="CG89" s="10"/>
      <c r="CH89" s="10"/>
      <c r="CI89" s="10"/>
      <c r="CJ89" s="10"/>
      <c r="CK89" s="10"/>
      <c r="CL89" s="10"/>
      <c r="CM89" s="10"/>
    </row>
    <row r="90" spans="1:91" ht="13.15" x14ac:dyDescent="0.4">
      <c r="A90" s="32">
        <f t="shared" si="3"/>
        <v>1902</v>
      </c>
      <c r="B90" s="87">
        <v>866.1</v>
      </c>
      <c r="C90" s="90">
        <v>962.8</v>
      </c>
      <c r="D90" s="104">
        <v>156</v>
      </c>
      <c r="E90" s="86">
        <f t="shared" si="8"/>
        <v>5.5519230769230772</v>
      </c>
      <c r="F90" s="86">
        <f t="shared" si="8"/>
        <v>6.1717948717948712</v>
      </c>
      <c r="G90" s="86"/>
      <c r="H90" s="108"/>
      <c r="I90" s="91">
        <v>6</v>
      </c>
      <c r="J90" s="108"/>
      <c r="K90" s="108"/>
      <c r="L90" s="106">
        <v>1188.4992760975606</v>
      </c>
      <c r="M90" s="106">
        <v>1822</v>
      </c>
      <c r="N90" s="107">
        <v>344</v>
      </c>
      <c r="O90" s="102">
        <f t="shared" si="6"/>
        <v>3.4549397560975597</v>
      </c>
      <c r="P90" s="102">
        <f t="shared" si="7"/>
        <v>5.2965116279069768</v>
      </c>
      <c r="Q90" s="89"/>
      <c r="R90" s="89"/>
      <c r="T90" s="89"/>
      <c r="U90" s="89"/>
      <c r="V90" s="87"/>
      <c r="W90" s="87"/>
      <c r="X90" s="87"/>
      <c r="Y90" s="86"/>
      <c r="Z90" s="86"/>
      <c r="AA90" s="86"/>
      <c r="AB90" s="86"/>
      <c r="AD90" s="86"/>
      <c r="AE90" s="86"/>
      <c r="AF90" s="86"/>
      <c r="AG90" s="86"/>
      <c r="AH90" s="86"/>
      <c r="AJ90" s="86"/>
      <c r="AK90" s="86"/>
      <c r="AL90" s="87"/>
      <c r="AM90" s="87"/>
      <c r="AO90" s="86"/>
      <c r="AP90" s="86"/>
      <c r="AQ90" s="87"/>
      <c r="AR90" s="87"/>
      <c r="AT90" s="86"/>
      <c r="AU90" s="86"/>
      <c r="AV90" s="87"/>
      <c r="AW90" s="87"/>
      <c r="AY90" s="86"/>
      <c r="AZ90" s="86"/>
      <c r="BA90" s="88"/>
      <c r="BB90" s="88"/>
      <c r="BC90" s="99">
        <v>81</v>
      </c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  <c r="BO90" s="86"/>
      <c r="BP90" s="86"/>
      <c r="BQ90" s="86"/>
      <c r="BS90" s="86"/>
      <c r="BT90" s="86"/>
      <c r="BU90" s="87">
        <v>115.17622889483421</v>
      </c>
      <c r="BV90" s="87"/>
      <c r="BW90" s="87">
        <v>19</v>
      </c>
      <c r="BX90" s="86">
        <f t="shared" si="4"/>
        <v>6.0619067839386425</v>
      </c>
      <c r="BY90" s="86"/>
      <c r="BZ90" s="86"/>
      <c r="CA90" s="86"/>
      <c r="CB90" s="86"/>
      <c r="CC90" s="86"/>
      <c r="CD90" s="86"/>
      <c r="CE90" s="86"/>
      <c r="CF90" s="10"/>
      <c r="CG90" s="10"/>
      <c r="CH90" s="10"/>
      <c r="CI90" s="10"/>
      <c r="CJ90" s="10"/>
      <c r="CK90" s="10"/>
      <c r="CL90" s="10"/>
      <c r="CM90" s="10"/>
    </row>
    <row r="91" spans="1:91" ht="13.15" x14ac:dyDescent="0.4">
      <c r="A91" s="32">
        <f t="shared" si="3"/>
        <v>1903</v>
      </c>
      <c r="B91" s="87">
        <v>854.2</v>
      </c>
      <c r="C91" s="90">
        <v>943.2</v>
      </c>
      <c r="D91" s="104">
        <v>172</v>
      </c>
      <c r="E91" s="86">
        <f t="shared" si="8"/>
        <v>4.9662790697674417</v>
      </c>
      <c r="F91" s="86">
        <f t="shared" si="8"/>
        <v>5.4837209302325585</v>
      </c>
      <c r="G91" s="86"/>
      <c r="H91" s="108"/>
      <c r="I91" s="91">
        <v>5.3</v>
      </c>
      <c r="J91" s="108"/>
      <c r="K91" s="108"/>
      <c r="L91" s="90">
        <v>1347.7099879051768</v>
      </c>
      <c r="M91" s="90">
        <v>1935</v>
      </c>
      <c r="N91" s="104">
        <v>415</v>
      </c>
      <c r="O91" s="86">
        <f t="shared" si="6"/>
        <v>3.2474939467594623</v>
      </c>
      <c r="P91" s="86">
        <f t="shared" si="7"/>
        <v>4.6626506024096388</v>
      </c>
      <c r="Q91" s="89"/>
      <c r="R91" s="89"/>
      <c r="T91" s="89"/>
      <c r="U91" s="89"/>
      <c r="V91" s="87"/>
      <c r="W91" s="87"/>
      <c r="X91" s="87"/>
      <c r="Y91" s="86"/>
      <c r="Z91" s="86"/>
      <c r="AA91" s="86"/>
      <c r="AB91" s="86"/>
      <c r="AD91" s="86"/>
      <c r="AE91" s="86"/>
      <c r="AF91" s="86"/>
      <c r="AG91" s="86"/>
      <c r="AH91" s="86"/>
      <c r="AJ91" s="86"/>
      <c r="AK91" s="86"/>
      <c r="AL91" s="87"/>
      <c r="AM91" s="87"/>
      <c r="AO91" s="86"/>
      <c r="AP91" s="86"/>
      <c r="AQ91" s="87"/>
      <c r="AR91" s="87"/>
      <c r="AT91" s="86"/>
      <c r="AU91" s="86"/>
      <c r="AV91" s="87"/>
      <c r="AW91" s="87"/>
      <c r="AY91" s="86"/>
      <c r="AZ91" s="86"/>
      <c r="BA91" s="88"/>
      <c r="BB91" s="88"/>
      <c r="BC91" s="99">
        <v>191</v>
      </c>
      <c r="BD91" s="86"/>
      <c r="BE91" s="86"/>
      <c r="BF91" s="86"/>
      <c r="BG91" s="86"/>
      <c r="BH91" s="86"/>
      <c r="BI91" s="86"/>
      <c r="BJ91" s="86"/>
      <c r="BK91" s="86"/>
      <c r="BL91" s="86"/>
      <c r="BM91" s="86"/>
      <c r="BN91" s="86"/>
      <c r="BO91" s="86"/>
      <c r="BP91" s="86"/>
      <c r="BQ91" s="86"/>
      <c r="BS91" s="86"/>
      <c r="BT91" s="86"/>
      <c r="BU91" s="87">
        <v>115.95569016755044</v>
      </c>
      <c r="BV91" s="87"/>
      <c r="BW91" s="87">
        <v>19</v>
      </c>
      <c r="BX91" s="86">
        <f t="shared" si="4"/>
        <v>6.1029310614500236</v>
      </c>
      <c r="BY91" s="86"/>
      <c r="BZ91" s="86"/>
      <c r="CA91" s="86"/>
      <c r="CB91" s="86"/>
      <c r="CC91" s="86"/>
      <c r="CD91" s="86"/>
      <c r="CE91" s="86"/>
      <c r="CF91" s="10"/>
      <c r="CG91" s="10"/>
      <c r="CH91" s="10"/>
      <c r="CI91" s="10"/>
      <c r="CJ91" s="10"/>
      <c r="CK91" s="10"/>
      <c r="CL91" s="10"/>
      <c r="CM91" s="10"/>
    </row>
    <row r="92" spans="1:91" ht="13.15" x14ac:dyDescent="0.4">
      <c r="A92" s="32">
        <f t="shared" si="3"/>
        <v>1904</v>
      </c>
      <c r="B92" s="87">
        <v>842.7</v>
      </c>
      <c r="C92" s="90">
        <v>943.4</v>
      </c>
      <c r="D92" s="104">
        <v>199</v>
      </c>
      <c r="E92" s="86">
        <f t="shared" si="8"/>
        <v>4.2346733668341709</v>
      </c>
      <c r="F92" s="86">
        <f t="shared" si="8"/>
        <v>4.7407035175879395</v>
      </c>
      <c r="G92" s="86"/>
      <c r="H92" s="98"/>
      <c r="I92" s="90">
        <v>6.8</v>
      </c>
      <c r="J92" s="98"/>
      <c r="K92" s="98"/>
      <c r="L92" s="90">
        <v>1260.381277425646</v>
      </c>
      <c r="M92" s="90">
        <v>1888</v>
      </c>
      <c r="N92" s="104">
        <v>443</v>
      </c>
      <c r="O92" s="86">
        <f t="shared" si="6"/>
        <v>2.8451044637147764</v>
      </c>
      <c r="P92" s="86">
        <f t="shared" si="7"/>
        <v>4.2618510158013541</v>
      </c>
      <c r="Q92" s="89"/>
      <c r="R92" s="89"/>
      <c r="T92" s="89"/>
      <c r="U92" s="89"/>
      <c r="V92" s="87"/>
      <c r="W92" s="87"/>
      <c r="X92" s="87"/>
      <c r="Y92" s="86"/>
      <c r="Z92" s="86"/>
      <c r="AA92" s="86"/>
      <c r="AB92" s="86"/>
      <c r="AD92" s="86"/>
      <c r="AE92" s="86"/>
      <c r="AF92" s="86"/>
      <c r="AG92" s="86"/>
      <c r="AH92" s="86"/>
      <c r="AJ92" s="86"/>
      <c r="AK92" s="86"/>
      <c r="AL92" s="87"/>
      <c r="AM92" s="87"/>
      <c r="AO92" s="86"/>
      <c r="AP92" s="86"/>
      <c r="AQ92" s="87"/>
      <c r="AR92" s="87"/>
      <c r="AT92" s="86"/>
      <c r="AU92" s="86"/>
      <c r="AV92" s="87"/>
      <c r="AW92" s="87"/>
      <c r="AY92" s="86"/>
      <c r="AZ92" s="86"/>
      <c r="BA92" s="88"/>
      <c r="BB92" s="88"/>
      <c r="BC92" s="99">
        <v>129</v>
      </c>
      <c r="BD92" s="86"/>
      <c r="BE92" s="86"/>
      <c r="BF92" s="86"/>
      <c r="BG92" s="86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S92" s="86"/>
      <c r="BT92" s="86"/>
      <c r="BU92" s="87">
        <v>115.02466698069495</v>
      </c>
      <c r="BV92" s="87"/>
      <c r="BW92" s="87">
        <v>18</v>
      </c>
      <c r="BX92" s="86">
        <f t="shared" si="4"/>
        <v>6.390259276705275</v>
      </c>
      <c r="BY92" s="86"/>
      <c r="BZ92" s="86"/>
      <c r="CA92" s="86"/>
      <c r="CB92" s="86"/>
      <c r="CC92" s="86"/>
      <c r="CD92" s="86"/>
      <c r="CE92" s="86"/>
      <c r="CF92" s="10"/>
      <c r="CG92" s="10"/>
      <c r="CH92" s="10"/>
      <c r="CI92" s="10"/>
      <c r="CJ92" s="10"/>
      <c r="CK92" s="10"/>
      <c r="CL92" s="10"/>
      <c r="CM92" s="10"/>
    </row>
    <row r="93" spans="1:91" ht="13.15" x14ac:dyDescent="0.4">
      <c r="A93" s="32">
        <f t="shared" si="3"/>
        <v>1905</v>
      </c>
      <c r="B93" s="87">
        <v>748.1</v>
      </c>
      <c r="C93" s="90">
        <v>873.7</v>
      </c>
      <c r="D93" s="104">
        <v>212</v>
      </c>
      <c r="E93" s="86">
        <f t="shared" si="8"/>
        <v>3.5287735849056605</v>
      </c>
      <c r="F93" s="86">
        <f t="shared" si="8"/>
        <v>4.1212264150943394</v>
      </c>
      <c r="G93" s="86"/>
      <c r="H93" s="98"/>
      <c r="I93" s="90">
        <v>7.9</v>
      </c>
      <c r="J93" s="98"/>
      <c r="K93" s="98"/>
      <c r="L93" s="90">
        <v>1100.2533263618677</v>
      </c>
      <c r="M93" s="90">
        <v>1658.7303263618678</v>
      </c>
      <c r="N93" s="104">
        <v>401</v>
      </c>
      <c r="O93" s="86">
        <f t="shared" si="6"/>
        <v>2.743773881201665</v>
      </c>
      <c r="P93" s="86">
        <f t="shared" si="7"/>
        <v>4.1364846043936856</v>
      </c>
      <c r="Q93" s="86"/>
      <c r="R93" s="86"/>
      <c r="T93" s="86"/>
      <c r="U93" s="86"/>
      <c r="V93" s="87"/>
      <c r="W93" s="87"/>
      <c r="X93" s="87"/>
      <c r="Y93" s="86"/>
      <c r="Z93" s="86"/>
      <c r="AA93" s="86"/>
      <c r="AB93" s="86"/>
      <c r="AD93" s="86"/>
      <c r="AE93" s="86"/>
      <c r="AF93" s="86"/>
      <c r="AG93" s="86"/>
      <c r="AH93" s="86"/>
      <c r="AJ93" s="86"/>
      <c r="AK93" s="86"/>
      <c r="AL93" s="87"/>
      <c r="AM93" s="87"/>
      <c r="AO93" s="86"/>
      <c r="AP93" s="86"/>
      <c r="AQ93" s="87"/>
      <c r="AR93" s="87"/>
      <c r="AT93" s="86"/>
      <c r="AU93" s="86"/>
      <c r="AV93" s="87"/>
      <c r="AW93" s="87"/>
      <c r="AY93" s="86"/>
      <c r="AZ93" s="86"/>
      <c r="BA93" s="88">
        <v>316.39999999999998</v>
      </c>
      <c r="BB93" s="88">
        <v>478.2</v>
      </c>
      <c r="BC93" s="99">
        <v>107</v>
      </c>
      <c r="BD93" s="89">
        <f>BA93/$BC93</f>
        <v>2.9570093457943925</v>
      </c>
      <c r="BE93" s="89">
        <f>BB93/$BC93</f>
        <v>4.4691588785046727</v>
      </c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  <c r="BS93" s="86"/>
      <c r="BT93" s="86"/>
      <c r="BU93" s="87">
        <v>152.50587628422218</v>
      </c>
      <c r="BV93" s="87"/>
      <c r="BW93" s="87">
        <v>17</v>
      </c>
      <c r="BX93" s="86">
        <f t="shared" si="4"/>
        <v>8.970933899071893</v>
      </c>
      <c r="BY93" s="86"/>
      <c r="BZ93" s="86"/>
      <c r="CA93" s="86"/>
      <c r="CB93" s="86"/>
      <c r="CC93" s="86"/>
      <c r="CD93" s="86"/>
      <c r="CE93" s="86"/>
      <c r="CF93" s="10"/>
      <c r="CG93" s="10"/>
      <c r="CH93" s="10"/>
      <c r="CI93" s="10"/>
      <c r="CJ93" s="10"/>
      <c r="CK93" s="10"/>
      <c r="CL93" s="10"/>
      <c r="CM93" s="10"/>
    </row>
    <row r="94" spans="1:91" ht="13.15" x14ac:dyDescent="0.4">
      <c r="A94" s="32">
        <f t="shared" si="3"/>
        <v>1906</v>
      </c>
      <c r="B94" s="87">
        <v>737.1</v>
      </c>
      <c r="C94" s="90">
        <v>862.6</v>
      </c>
      <c r="D94" s="104">
        <v>232</v>
      </c>
      <c r="E94" s="86">
        <f t="shared" si="8"/>
        <v>3.1771551724137934</v>
      </c>
      <c r="F94" s="86">
        <f t="shared" si="8"/>
        <v>3.7181034482758624</v>
      </c>
      <c r="G94" s="86"/>
      <c r="H94" s="98"/>
      <c r="I94" s="90">
        <v>10</v>
      </c>
      <c r="J94" s="98"/>
      <c r="K94" s="98"/>
      <c r="L94" s="90">
        <v>1381.0170963680387</v>
      </c>
      <c r="M94" s="90">
        <v>1933.4940963680388</v>
      </c>
      <c r="N94" s="104">
        <v>432</v>
      </c>
      <c r="O94" s="86">
        <f t="shared" si="6"/>
        <v>3.1967988341852749</v>
      </c>
      <c r="P94" s="86">
        <f t="shared" si="7"/>
        <v>4.4756807786297195</v>
      </c>
      <c r="Q94" s="86"/>
      <c r="R94" s="86"/>
      <c r="T94" s="86"/>
      <c r="U94" s="86"/>
      <c r="V94" s="87"/>
      <c r="W94" s="87"/>
      <c r="X94" s="87"/>
      <c r="Y94" s="86"/>
      <c r="Z94" s="86"/>
      <c r="AA94" s="86"/>
      <c r="AB94" s="86"/>
      <c r="AD94" s="86"/>
      <c r="AE94" s="86"/>
      <c r="AF94" s="86"/>
      <c r="AG94" s="86"/>
      <c r="AH94" s="86"/>
      <c r="AJ94" s="86"/>
      <c r="AK94" s="86"/>
      <c r="AL94" s="87"/>
      <c r="AM94" s="87"/>
      <c r="AO94" s="86"/>
      <c r="AP94" s="86"/>
      <c r="AQ94" s="87"/>
      <c r="AR94" s="87"/>
      <c r="AT94" s="86"/>
      <c r="AU94" s="86"/>
      <c r="AV94" s="87"/>
      <c r="AW94" s="87"/>
      <c r="AY94" s="86"/>
      <c r="AZ94" s="86"/>
      <c r="BA94" s="88"/>
      <c r="BB94" s="88"/>
      <c r="BC94" s="99">
        <v>118</v>
      </c>
      <c r="BD94" s="86"/>
      <c r="BE94" s="86"/>
      <c r="BF94" s="86"/>
      <c r="BG94" s="86"/>
      <c r="BH94" s="86"/>
      <c r="BI94" s="86"/>
      <c r="BJ94" s="86"/>
      <c r="BK94" s="86"/>
      <c r="BL94" s="86"/>
      <c r="BM94" s="86"/>
      <c r="BN94" s="86"/>
      <c r="BO94" s="86"/>
      <c r="BP94" s="86"/>
      <c r="BQ94" s="86"/>
      <c r="BS94" s="86"/>
      <c r="BT94" s="86"/>
      <c r="BU94" s="87">
        <v>155.9478987776196</v>
      </c>
      <c r="BV94" s="87"/>
      <c r="BW94" s="87">
        <v>21</v>
      </c>
      <c r="BX94" s="86">
        <f t="shared" si="4"/>
        <v>7.4260904179818858</v>
      </c>
      <c r="BY94" s="86"/>
      <c r="BZ94" s="86"/>
      <c r="CA94" s="86"/>
      <c r="CB94" s="86"/>
      <c r="CC94" s="86"/>
      <c r="CD94" s="86"/>
      <c r="CE94" s="86"/>
      <c r="CF94" s="10"/>
      <c r="CG94" s="10"/>
      <c r="CH94" s="10"/>
      <c r="CI94" s="10"/>
      <c r="CJ94" s="10"/>
      <c r="CK94" s="10"/>
      <c r="CL94" s="10"/>
      <c r="CM94" s="10"/>
    </row>
    <row r="95" spans="1:91" ht="13.15" x14ac:dyDescent="0.4">
      <c r="A95" s="32">
        <f t="shared" si="3"/>
        <v>1907</v>
      </c>
      <c r="B95" s="87">
        <v>726.2</v>
      </c>
      <c r="C95" s="90">
        <v>950.9</v>
      </c>
      <c r="D95" s="104">
        <v>246</v>
      </c>
      <c r="E95" s="86">
        <f t="shared" si="8"/>
        <v>2.9520325203252034</v>
      </c>
      <c r="F95" s="86">
        <f t="shared" si="8"/>
        <v>3.8654471544715445</v>
      </c>
      <c r="G95" s="86"/>
      <c r="H95" s="98"/>
      <c r="I95" s="90">
        <v>14</v>
      </c>
      <c r="J95" s="98"/>
      <c r="K95" s="98"/>
      <c r="L95" s="90">
        <v>1408.0745265206815</v>
      </c>
      <c r="M95" s="90">
        <v>1954.5515265206814</v>
      </c>
      <c r="N95" s="104">
        <v>536</v>
      </c>
      <c r="O95" s="86">
        <f t="shared" si="6"/>
        <v>2.6270047136579877</v>
      </c>
      <c r="P95" s="86">
        <f t="shared" si="7"/>
        <v>3.6465513554490325</v>
      </c>
      <c r="Q95" s="86"/>
      <c r="R95" s="86"/>
      <c r="T95" s="86"/>
      <c r="U95" s="86"/>
      <c r="V95" s="87"/>
      <c r="W95" s="87"/>
      <c r="X95" s="87"/>
      <c r="Y95" s="86"/>
      <c r="Z95" s="86"/>
      <c r="AA95" s="86"/>
      <c r="AB95" s="86"/>
      <c r="AD95" s="86"/>
      <c r="AE95" s="86"/>
      <c r="AF95" s="86"/>
      <c r="AG95" s="86"/>
      <c r="AH95" s="86"/>
      <c r="AJ95" s="86"/>
      <c r="AK95" s="86"/>
      <c r="AL95" s="87"/>
      <c r="AM95" s="87"/>
      <c r="AO95" s="86"/>
      <c r="AP95" s="86"/>
      <c r="AQ95" s="87"/>
      <c r="AR95" s="87"/>
      <c r="AT95" s="86"/>
      <c r="AU95" s="86"/>
      <c r="AV95" s="87"/>
      <c r="AW95" s="87"/>
      <c r="AY95" s="86"/>
      <c r="AZ95" s="86"/>
      <c r="BA95" s="88"/>
      <c r="BB95" s="88"/>
      <c r="BC95" s="99">
        <v>115</v>
      </c>
      <c r="BD95" s="86"/>
      <c r="BE95" s="86"/>
      <c r="BF95" s="86"/>
      <c r="BG95" s="86"/>
      <c r="BH95" s="86"/>
      <c r="BI95" s="86"/>
      <c r="BJ95" s="86"/>
      <c r="BK95" s="86"/>
      <c r="BL95" s="86"/>
      <c r="BM95" s="86"/>
      <c r="BN95" s="86"/>
      <c r="BO95" s="86"/>
      <c r="BP95" s="86"/>
      <c r="BQ95" s="86"/>
      <c r="BS95" s="86"/>
      <c r="BT95" s="86"/>
      <c r="BU95" s="87">
        <v>150.42066763676979</v>
      </c>
      <c r="BV95" s="87"/>
      <c r="BW95" s="87">
        <v>22</v>
      </c>
      <c r="BX95" s="86">
        <f t="shared" si="4"/>
        <v>6.8373030743986272</v>
      </c>
      <c r="BY95" s="86"/>
      <c r="BZ95" s="86"/>
      <c r="CA95" s="86"/>
      <c r="CB95" s="86"/>
      <c r="CC95" s="86"/>
      <c r="CD95" s="86"/>
      <c r="CE95" s="86"/>
      <c r="CF95" s="10"/>
      <c r="CG95" s="10"/>
      <c r="CH95" s="10"/>
      <c r="CI95" s="10"/>
      <c r="CJ95" s="10"/>
      <c r="CK95" s="10"/>
      <c r="CL95" s="10"/>
      <c r="CM95" s="10"/>
    </row>
    <row r="96" spans="1:91" ht="13.15" x14ac:dyDescent="0.4">
      <c r="A96" s="32">
        <f t="shared" si="3"/>
        <v>1908</v>
      </c>
      <c r="B96" s="87">
        <v>715.3</v>
      </c>
      <c r="C96" s="90">
        <v>906.7</v>
      </c>
      <c r="D96" s="104">
        <v>263</v>
      </c>
      <c r="E96" s="86">
        <f t="shared" si="8"/>
        <v>2.7197718631178707</v>
      </c>
      <c r="F96" s="86">
        <f t="shared" si="8"/>
        <v>3.4475285171102663</v>
      </c>
      <c r="G96" s="86"/>
      <c r="H96" s="98"/>
      <c r="I96" s="90">
        <v>16</v>
      </c>
      <c r="J96" s="98"/>
      <c r="K96" s="98"/>
      <c r="L96" s="90">
        <v>1734.026567251462</v>
      </c>
      <c r="M96" s="90">
        <v>2280.5035672514618</v>
      </c>
      <c r="N96" s="104">
        <v>441</v>
      </c>
      <c r="O96" s="86">
        <f t="shared" si="6"/>
        <v>3.9320330323162405</v>
      </c>
      <c r="P96" s="86">
        <f t="shared" si="7"/>
        <v>5.1712099030645398</v>
      </c>
      <c r="Q96" s="86"/>
      <c r="R96" s="86"/>
      <c r="T96" s="86"/>
      <c r="U96" s="86"/>
      <c r="V96" s="87"/>
      <c r="W96" s="87"/>
      <c r="X96" s="87"/>
      <c r="Y96" s="86"/>
      <c r="Z96" s="86"/>
      <c r="AA96" s="86"/>
      <c r="AB96" s="86"/>
      <c r="AD96" s="86"/>
      <c r="AE96" s="86"/>
      <c r="AF96" s="86"/>
      <c r="AG96" s="86"/>
      <c r="AH96" s="86"/>
      <c r="AJ96" s="86"/>
      <c r="AK96" s="86"/>
      <c r="AL96" s="87"/>
      <c r="AM96" s="87"/>
      <c r="AO96" s="86"/>
      <c r="AP96" s="86"/>
      <c r="AQ96" s="87"/>
      <c r="AR96" s="87"/>
      <c r="AT96" s="86"/>
      <c r="AU96" s="86"/>
      <c r="AV96" s="87"/>
      <c r="AW96" s="87"/>
      <c r="AY96" s="86"/>
      <c r="AZ96" s="86"/>
      <c r="BA96" s="88"/>
      <c r="BB96" s="88"/>
      <c r="BC96" s="99">
        <v>102</v>
      </c>
      <c r="BD96" s="86"/>
      <c r="BE96" s="86"/>
      <c r="BF96" s="86"/>
      <c r="BG96" s="86"/>
      <c r="BH96" s="86"/>
      <c r="BI96" s="86"/>
      <c r="BJ96" s="86"/>
      <c r="BK96" s="86"/>
      <c r="BL96" s="86"/>
      <c r="BM96" s="86"/>
      <c r="BN96" s="86"/>
      <c r="BO96" s="86"/>
      <c r="BP96" s="86"/>
      <c r="BQ96" s="86"/>
      <c r="BS96" s="86"/>
      <c r="BT96" s="86"/>
      <c r="BU96" s="87">
        <v>151.69178797665515</v>
      </c>
      <c r="BV96" s="87"/>
      <c r="BW96" s="87">
        <v>23</v>
      </c>
      <c r="BX96" s="86">
        <f t="shared" si="4"/>
        <v>6.5952951294197888</v>
      </c>
      <c r="BY96" s="86"/>
      <c r="BZ96" s="86"/>
      <c r="CA96" s="86"/>
      <c r="CB96" s="86"/>
      <c r="CC96" s="86"/>
      <c r="CD96" s="86"/>
      <c r="CE96" s="86"/>
      <c r="CF96" s="10"/>
      <c r="CG96" s="10"/>
      <c r="CH96" s="10"/>
      <c r="CI96" s="10"/>
      <c r="CJ96" s="10"/>
      <c r="CK96" s="10"/>
      <c r="CL96" s="10"/>
      <c r="CM96" s="10"/>
    </row>
    <row r="97" spans="1:91" ht="13.15" x14ac:dyDescent="0.4">
      <c r="A97" s="32">
        <f t="shared" si="3"/>
        <v>1909</v>
      </c>
      <c r="B97" s="87">
        <v>708</v>
      </c>
      <c r="C97" s="90">
        <v>1022.1</v>
      </c>
      <c r="D97" s="104">
        <v>285</v>
      </c>
      <c r="E97" s="86">
        <f t="shared" si="8"/>
        <v>2.4842105263157896</v>
      </c>
      <c r="F97" s="86">
        <f t="shared" si="8"/>
        <v>3.5863157894736841</v>
      </c>
      <c r="G97" s="86"/>
      <c r="H97" s="98"/>
      <c r="I97" s="90">
        <v>13</v>
      </c>
      <c r="J97" s="98"/>
      <c r="K97" s="98"/>
      <c r="L97" s="90">
        <v>1753.2999804878048</v>
      </c>
      <c r="M97" s="90">
        <v>2311.8599804878049</v>
      </c>
      <c r="N97" s="104">
        <v>450</v>
      </c>
      <c r="O97" s="86">
        <f t="shared" si="6"/>
        <v>3.8962221788617883</v>
      </c>
      <c r="P97" s="86">
        <f t="shared" si="7"/>
        <v>5.1374666233062332</v>
      </c>
      <c r="Q97" s="86"/>
      <c r="R97" s="86"/>
      <c r="T97" s="86"/>
      <c r="U97" s="86"/>
      <c r="V97" s="87"/>
      <c r="W97" s="87"/>
      <c r="X97" s="88"/>
      <c r="Y97" s="86"/>
      <c r="Z97" s="86"/>
      <c r="AA97" s="86"/>
      <c r="AB97" s="86"/>
      <c r="AD97" s="86"/>
      <c r="AE97" s="86"/>
      <c r="AF97" s="86"/>
      <c r="AG97" s="86"/>
      <c r="AH97" s="86"/>
      <c r="AJ97" s="86"/>
      <c r="AK97" s="86"/>
      <c r="AL97" s="87"/>
      <c r="AM97" s="87"/>
      <c r="AO97" s="86"/>
      <c r="AP97" s="86"/>
      <c r="AQ97" s="87"/>
      <c r="AR97" s="87"/>
      <c r="AT97" s="86"/>
      <c r="AU97" s="86"/>
      <c r="AV97" s="87"/>
      <c r="AW97" s="87"/>
      <c r="AY97" s="86"/>
      <c r="AZ97" s="86"/>
      <c r="BA97" s="88"/>
      <c r="BB97" s="88"/>
      <c r="BC97" s="99">
        <v>111</v>
      </c>
      <c r="BD97" s="86"/>
      <c r="BE97" s="86"/>
      <c r="BF97" s="86"/>
      <c r="BG97" s="86"/>
      <c r="BH97" s="86"/>
      <c r="BI97" s="86"/>
      <c r="BJ97" s="86"/>
      <c r="BK97" s="86"/>
      <c r="BL97" s="86"/>
      <c r="BM97" s="86"/>
      <c r="BN97" s="86"/>
      <c r="BO97" s="86"/>
      <c r="BP97" s="86"/>
      <c r="BQ97" s="86"/>
      <c r="BS97" s="86"/>
      <c r="BT97" s="86"/>
      <c r="BU97" s="87">
        <v>158.69091711352581</v>
      </c>
      <c r="BV97" s="87"/>
      <c r="BW97" s="87">
        <v>24</v>
      </c>
      <c r="BX97" s="86">
        <f t="shared" si="4"/>
        <v>6.6121215463969092</v>
      </c>
      <c r="BY97" s="86"/>
      <c r="BZ97" s="86"/>
      <c r="CA97" s="86"/>
      <c r="CB97" s="86"/>
      <c r="CC97" s="86"/>
      <c r="CD97" s="86"/>
      <c r="CE97" s="86"/>
      <c r="CF97" s="10"/>
      <c r="CG97" s="10"/>
      <c r="CH97" s="10"/>
      <c r="CI97" s="10"/>
      <c r="CJ97" s="10"/>
      <c r="CK97" s="10"/>
      <c r="CL97" s="10"/>
      <c r="CM97" s="10"/>
    </row>
    <row r="98" spans="1:91" ht="13.15" x14ac:dyDescent="0.4">
      <c r="A98" s="32">
        <f t="shared" si="3"/>
        <v>1910</v>
      </c>
      <c r="B98" s="87">
        <v>697.4</v>
      </c>
      <c r="C98" s="90">
        <v>1029.0999999999999</v>
      </c>
      <c r="D98" s="104">
        <v>308</v>
      </c>
      <c r="E98" s="86">
        <f t="shared" si="8"/>
        <v>2.2642857142857142</v>
      </c>
      <c r="F98" s="86">
        <f t="shared" si="8"/>
        <v>3.3412337662337661</v>
      </c>
      <c r="G98" s="86"/>
      <c r="H98" s="98"/>
      <c r="I98" s="90">
        <v>13</v>
      </c>
      <c r="J98" s="98"/>
      <c r="K98" s="98"/>
      <c r="L98" s="90">
        <v>1847.4181128404666</v>
      </c>
      <c r="M98" s="90">
        <v>2439.1691128404664</v>
      </c>
      <c r="N98" s="104">
        <v>525</v>
      </c>
      <c r="O98" s="86">
        <f t="shared" si="6"/>
        <v>3.5188916435056505</v>
      </c>
      <c r="P98" s="86">
        <f t="shared" si="7"/>
        <v>4.6460364054104124</v>
      </c>
      <c r="Q98" s="86"/>
      <c r="R98" s="86"/>
      <c r="T98" s="86"/>
      <c r="U98" s="86"/>
      <c r="V98" s="87"/>
      <c r="W98" s="87"/>
      <c r="Y98" s="86"/>
      <c r="Z98" s="86"/>
      <c r="AA98" s="86"/>
      <c r="AB98" s="86"/>
      <c r="AD98" s="86"/>
      <c r="AE98" s="86"/>
      <c r="AF98" s="86"/>
      <c r="AG98" s="86"/>
      <c r="AH98" s="86"/>
      <c r="AJ98" s="86"/>
      <c r="AK98" s="86"/>
      <c r="AL98" s="87"/>
      <c r="AM98" s="87"/>
      <c r="AO98" s="86"/>
      <c r="AP98" s="86"/>
      <c r="AQ98" s="87"/>
      <c r="AR98" s="87"/>
      <c r="AT98" s="86"/>
      <c r="AU98" s="86"/>
      <c r="AV98" s="87"/>
      <c r="AW98" s="87"/>
      <c r="AY98" s="86"/>
      <c r="AZ98" s="86"/>
      <c r="BA98" s="88"/>
      <c r="BB98" s="88"/>
      <c r="BC98" s="99">
        <v>116</v>
      </c>
      <c r="BD98" s="86"/>
      <c r="BE98" s="86"/>
      <c r="BF98" s="86"/>
      <c r="BG98" s="86"/>
      <c r="BH98" s="86"/>
      <c r="BI98" s="86"/>
      <c r="BJ98" s="86"/>
      <c r="BK98" s="86"/>
      <c r="BL98" s="86"/>
      <c r="BM98" s="86"/>
      <c r="BN98" s="86"/>
      <c r="BO98" s="86"/>
      <c r="BP98" s="86"/>
      <c r="BQ98" s="86"/>
      <c r="BS98" s="86"/>
      <c r="BT98" s="86"/>
      <c r="BU98" s="87">
        <v>159.45385421503318</v>
      </c>
      <c r="BV98" s="87"/>
      <c r="BW98" s="87">
        <v>25</v>
      </c>
      <c r="BX98" s="86">
        <f t="shared" si="4"/>
        <v>6.378154168601327</v>
      </c>
      <c r="BY98" s="86"/>
      <c r="BZ98" s="86"/>
      <c r="CA98" s="86"/>
      <c r="CB98" s="86"/>
      <c r="CC98" s="86"/>
      <c r="CD98" s="86"/>
      <c r="CE98" s="86"/>
      <c r="CF98" s="10"/>
      <c r="CG98" s="10"/>
      <c r="CH98" s="10"/>
      <c r="CI98" s="10"/>
      <c r="CJ98" s="10"/>
      <c r="CK98" s="10"/>
      <c r="CL98" s="10"/>
      <c r="CM98" s="10"/>
    </row>
    <row r="99" spans="1:91" ht="13.15" x14ac:dyDescent="0.4">
      <c r="A99" s="32">
        <f t="shared" si="3"/>
        <v>1911</v>
      </c>
      <c r="B99" s="87">
        <v>690.3</v>
      </c>
      <c r="C99" s="90">
        <v>1196.7</v>
      </c>
      <c r="D99" s="104">
        <v>316</v>
      </c>
      <c r="E99" s="86">
        <f t="shared" si="8"/>
        <v>2.1844936708860758</v>
      </c>
      <c r="F99" s="86">
        <f t="shared" si="8"/>
        <v>3.7870253164556962</v>
      </c>
      <c r="G99" s="86"/>
      <c r="H99" s="98"/>
      <c r="I99" s="90">
        <v>17</v>
      </c>
      <c r="J99" s="98"/>
      <c r="K99" s="98"/>
      <c r="L99" s="90">
        <v>1902.0846215294694</v>
      </c>
      <c r="M99" s="90">
        <v>2522.6106215294694</v>
      </c>
      <c r="N99" s="104">
        <v>564</v>
      </c>
      <c r="O99" s="86">
        <f t="shared" si="6"/>
        <v>3.3724904637047328</v>
      </c>
      <c r="P99" s="86">
        <f t="shared" si="7"/>
        <v>4.472713867960052</v>
      </c>
      <c r="Q99" s="86"/>
      <c r="R99" s="86"/>
      <c r="T99" s="86"/>
      <c r="U99" s="86"/>
      <c r="V99" s="87"/>
      <c r="W99" s="87"/>
      <c r="Y99" s="86"/>
      <c r="Z99" s="86"/>
      <c r="AA99" s="86"/>
      <c r="AB99" s="86"/>
      <c r="AD99" s="86"/>
      <c r="AE99" s="86"/>
      <c r="AF99" s="86"/>
      <c r="AG99" s="86"/>
      <c r="AH99" s="86"/>
      <c r="AJ99" s="86"/>
      <c r="AK99" s="86"/>
      <c r="AL99" s="87"/>
      <c r="AM99" s="87"/>
      <c r="AO99" s="86"/>
      <c r="AP99" s="86"/>
      <c r="AQ99" s="87"/>
      <c r="AR99" s="87"/>
      <c r="AT99" s="86"/>
      <c r="AU99" s="86"/>
      <c r="AV99" s="87"/>
      <c r="AW99" s="87"/>
      <c r="AY99" s="86"/>
      <c r="AZ99" s="86"/>
      <c r="BA99" s="88">
        <v>441.5</v>
      </c>
      <c r="BB99" s="88">
        <v>578.20000000000005</v>
      </c>
      <c r="BC99" s="99">
        <v>110</v>
      </c>
      <c r="BD99" s="89">
        <f>BA99/$BC99</f>
        <v>4.0136363636363637</v>
      </c>
      <c r="BE99" s="89">
        <f>BB99/$BC99</f>
        <v>5.2563636363636368</v>
      </c>
      <c r="BF99" s="86"/>
      <c r="BG99" s="86"/>
      <c r="BH99" s="86"/>
      <c r="BI99" s="86"/>
      <c r="BJ99" s="86"/>
      <c r="BK99" s="86"/>
      <c r="BL99" s="86"/>
      <c r="BM99" s="86"/>
      <c r="BN99" s="86"/>
      <c r="BO99" s="86"/>
      <c r="BP99" s="86"/>
      <c r="BQ99" s="86"/>
      <c r="BS99" s="86"/>
      <c r="BT99" s="86"/>
      <c r="BU99" s="87">
        <v>159.30425870493369</v>
      </c>
      <c r="BV99" s="87"/>
      <c r="BW99" s="87">
        <v>26</v>
      </c>
      <c r="BX99" s="86">
        <f t="shared" si="4"/>
        <v>6.1270868732666806</v>
      </c>
      <c r="BY99" s="86"/>
      <c r="BZ99" s="86"/>
      <c r="CA99" s="86"/>
      <c r="CB99" s="86"/>
      <c r="CC99" s="86"/>
      <c r="CD99" s="86"/>
      <c r="CE99" s="86"/>
      <c r="CF99" s="10"/>
      <c r="CG99" s="10"/>
      <c r="CH99" s="10"/>
      <c r="CI99" s="10"/>
      <c r="CJ99" s="10"/>
      <c r="CK99" s="10"/>
      <c r="CL99" s="10"/>
      <c r="CM99" s="10"/>
    </row>
    <row r="100" spans="1:91" ht="13.15" x14ac:dyDescent="0.4">
      <c r="A100" s="32">
        <f t="shared" si="3"/>
        <v>1912</v>
      </c>
      <c r="B100" s="87">
        <v>677.3</v>
      </c>
      <c r="C100" s="90">
        <v>1208</v>
      </c>
      <c r="D100" s="104">
        <v>363</v>
      </c>
      <c r="E100" s="86">
        <f t="shared" si="8"/>
        <v>1.8658402203856748</v>
      </c>
      <c r="F100" s="86">
        <f t="shared" si="8"/>
        <v>3.327823691460055</v>
      </c>
      <c r="G100" s="86"/>
      <c r="H100" s="98"/>
      <c r="I100" s="90">
        <v>20</v>
      </c>
      <c r="J100" s="98"/>
      <c r="K100" s="98"/>
      <c r="L100" s="90">
        <v>1906.1349547445259</v>
      </c>
      <c r="M100" s="90">
        <v>2591.4249547445261</v>
      </c>
      <c r="N100" s="104">
        <v>615</v>
      </c>
      <c r="O100" s="86">
        <f t="shared" si="6"/>
        <v>3.0994064304789037</v>
      </c>
      <c r="P100" s="86">
        <f t="shared" si="7"/>
        <v>4.2136991134057338</v>
      </c>
      <c r="Q100" s="86"/>
      <c r="R100" s="86"/>
      <c r="T100" s="86"/>
      <c r="U100" s="86"/>
      <c r="V100" s="87"/>
      <c r="W100" s="87"/>
      <c r="Y100" s="86"/>
      <c r="Z100" s="86"/>
      <c r="AA100" s="86"/>
      <c r="AB100" s="86"/>
      <c r="AD100" s="86"/>
      <c r="AE100" s="86"/>
      <c r="AF100" s="86"/>
      <c r="AG100" s="86"/>
      <c r="AH100" s="86"/>
      <c r="AJ100" s="86"/>
      <c r="AK100" s="86"/>
      <c r="AL100" s="87"/>
      <c r="AM100" s="87"/>
      <c r="AO100" s="86"/>
      <c r="AP100" s="86"/>
      <c r="AQ100" s="87"/>
      <c r="AR100" s="87"/>
      <c r="AT100" s="86"/>
      <c r="AU100" s="86"/>
      <c r="AV100" s="87"/>
      <c r="AW100" s="87"/>
      <c r="AY100" s="86"/>
      <c r="AZ100" s="86"/>
      <c r="BA100" s="88"/>
      <c r="BB100" s="88"/>
      <c r="BC100" s="99">
        <v>126</v>
      </c>
      <c r="BD100" s="86"/>
      <c r="BE100" s="86"/>
      <c r="BF100" s="86"/>
      <c r="BG100" s="86"/>
      <c r="BH100" s="109"/>
      <c r="BI100" s="86"/>
      <c r="BJ100" s="86"/>
      <c r="BK100" s="86"/>
      <c r="BL100" s="86"/>
      <c r="BM100" s="86"/>
      <c r="BN100" s="86"/>
      <c r="BO100" s="86"/>
      <c r="BP100" s="86"/>
      <c r="BQ100" s="86"/>
      <c r="BS100" s="86"/>
      <c r="BT100" s="86"/>
      <c r="BU100" s="87">
        <v>160.17191266351065</v>
      </c>
      <c r="BV100" s="87"/>
      <c r="BW100" s="87">
        <v>29</v>
      </c>
      <c r="BX100" s="86">
        <f t="shared" si="4"/>
        <v>5.5231694021900228</v>
      </c>
      <c r="BY100" s="86"/>
      <c r="BZ100" s="86"/>
      <c r="CA100" s="86"/>
      <c r="CB100" s="86"/>
      <c r="CC100" s="86"/>
      <c r="CD100" s="86"/>
      <c r="CE100" s="86"/>
      <c r="CF100" s="10"/>
      <c r="CG100" s="10"/>
      <c r="CH100" s="10"/>
      <c r="CI100" s="10"/>
      <c r="CJ100" s="10"/>
      <c r="CK100" s="10"/>
      <c r="CL100" s="10"/>
      <c r="CM100" s="10"/>
    </row>
    <row r="101" spans="1:91" ht="13.15" x14ac:dyDescent="0.4">
      <c r="A101" s="32">
        <v>1913</v>
      </c>
      <c r="B101" s="87">
        <v>701.9</v>
      </c>
      <c r="C101" s="90">
        <v>1238</v>
      </c>
      <c r="D101" s="104">
        <v>370</v>
      </c>
      <c r="E101" s="86">
        <f>B101/$D101</f>
        <v>1.8970270270270269</v>
      </c>
      <c r="F101" s="86">
        <f t="shared" si="8"/>
        <v>3.345945945945946</v>
      </c>
      <c r="G101" s="86"/>
      <c r="H101" s="98"/>
      <c r="I101" s="90">
        <v>22</v>
      </c>
      <c r="J101" s="98"/>
      <c r="K101" s="98"/>
      <c r="L101" s="90">
        <v>2071.9652147716229</v>
      </c>
      <c r="M101" s="90">
        <v>2798.7122147716227</v>
      </c>
      <c r="N101" s="104">
        <v>654</v>
      </c>
      <c r="O101" s="86">
        <f t="shared" si="6"/>
        <v>3.1681425302318393</v>
      </c>
      <c r="P101" s="86">
        <f t="shared" si="7"/>
        <v>4.2793764751859671</v>
      </c>
      <c r="Q101" s="86"/>
      <c r="R101" s="86"/>
      <c r="T101" s="86"/>
      <c r="U101" s="86"/>
      <c r="V101" s="87"/>
      <c r="W101" s="87"/>
      <c r="Y101" s="86"/>
      <c r="Z101" s="86"/>
      <c r="AA101" s="86"/>
      <c r="AB101" s="86"/>
      <c r="AD101" s="86"/>
      <c r="AE101" s="86"/>
      <c r="AF101" s="86"/>
      <c r="AG101" s="86"/>
      <c r="AH101" s="86"/>
      <c r="AJ101" s="86"/>
      <c r="AK101" s="86"/>
      <c r="AL101" s="87"/>
      <c r="AM101" s="87"/>
      <c r="AO101" s="86"/>
      <c r="AP101" s="86"/>
      <c r="AQ101" s="87"/>
      <c r="AR101" s="87"/>
      <c r="AT101" s="86"/>
      <c r="AU101" s="86"/>
      <c r="AV101" s="87"/>
      <c r="AW101" s="87"/>
      <c r="AY101" s="86"/>
      <c r="AZ101" s="86"/>
      <c r="BA101" s="88">
        <v>463.5</v>
      </c>
      <c r="BB101" s="88">
        <v>600</v>
      </c>
      <c r="BC101" s="99">
        <v>121</v>
      </c>
      <c r="BD101" s="89">
        <f>BA101/$BC101</f>
        <v>3.830578512396694</v>
      </c>
      <c r="BE101" s="89">
        <f>BB101/$BC101</f>
        <v>4.9586776859504136</v>
      </c>
      <c r="BF101" s="86"/>
      <c r="BG101" s="86"/>
      <c r="BI101" s="86"/>
      <c r="BJ101" s="86"/>
      <c r="BK101" s="86"/>
      <c r="BL101" s="86"/>
      <c r="BM101" s="86"/>
      <c r="BN101" s="86"/>
      <c r="BO101" s="86"/>
      <c r="BP101" s="86"/>
      <c r="BQ101" s="86"/>
      <c r="BS101" s="86"/>
      <c r="BT101" s="86"/>
      <c r="BU101" s="87">
        <v>159.12474409281432</v>
      </c>
      <c r="BV101" s="87"/>
      <c r="BW101" s="87">
        <v>32</v>
      </c>
      <c r="BX101" s="86">
        <f t="shared" si="4"/>
        <v>4.9726482529004477</v>
      </c>
      <c r="BY101" s="86"/>
      <c r="BZ101" s="86"/>
      <c r="CA101" s="86"/>
      <c r="CB101" s="86"/>
      <c r="CC101" s="86"/>
      <c r="CD101" s="86"/>
      <c r="CE101" s="86"/>
      <c r="CF101" s="10"/>
      <c r="CG101" s="10"/>
      <c r="CH101" s="10"/>
      <c r="CI101" s="10"/>
      <c r="CJ101" s="10"/>
      <c r="CK101" s="10"/>
      <c r="CL101" s="10"/>
      <c r="CM101" s="10"/>
    </row>
    <row r="102" spans="1:91" ht="13.15" x14ac:dyDescent="0.4">
      <c r="A102" s="32">
        <v>1914</v>
      </c>
      <c r="B102" s="90">
        <v>885.4</v>
      </c>
      <c r="C102" s="87">
        <v>1644.3</v>
      </c>
      <c r="D102" s="104">
        <v>273</v>
      </c>
      <c r="E102" s="86">
        <f t="shared" ref="E102:F156" si="9">B102/$D102</f>
        <v>3.2432234432234432</v>
      </c>
      <c r="F102" s="86">
        <f t="shared" si="9"/>
        <v>6.023076923076923</v>
      </c>
      <c r="G102" s="87">
        <v>37.9</v>
      </c>
      <c r="H102" s="91">
        <v>51.8</v>
      </c>
      <c r="I102" s="91">
        <v>23</v>
      </c>
      <c r="J102" s="108">
        <f t="shared" ref="J102:K132" si="10">G102/$I102</f>
        <v>1.6478260869565218</v>
      </c>
      <c r="K102" s="108">
        <f t="shared" si="10"/>
        <v>2.2521739130434781</v>
      </c>
      <c r="L102" s="106">
        <v>1817</v>
      </c>
      <c r="M102" s="100">
        <v>3673.0792944904924</v>
      </c>
      <c r="N102" s="107">
        <v>423</v>
      </c>
      <c r="O102" s="102">
        <f t="shared" si="6"/>
        <v>4.2955082742316781</v>
      </c>
      <c r="P102" s="102">
        <f t="shared" si="7"/>
        <v>8.6834025874479721</v>
      </c>
      <c r="Q102" s="88">
        <v>1331.1</v>
      </c>
      <c r="R102" s="88">
        <v>1832.5</v>
      </c>
      <c r="S102" s="88">
        <v>405</v>
      </c>
      <c r="T102" s="89">
        <f t="shared" ref="T102:U141" si="11">Q102/$S102</f>
        <v>3.2866666666666666</v>
      </c>
      <c r="U102" s="89">
        <f t="shared" si="11"/>
        <v>4.5246913580246915</v>
      </c>
      <c r="V102" s="87"/>
      <c r="W102" s="87"/>
      <c r="Y102" s="86"/>
      <c r="Z102" s="86"/>
      <c r="AA102" s="86"/>
      <c r="AB102" s="86"/>
      <c r="AD102" s="86"/>
      <c r="AE102" s="86"/>
      <c r="AF102" s="86"/>
      <c r="AG102" s="87">
        <v>30.5</v>
      </c>
      <c r="AH102" s="87">
        <v>45.7</v>
      </c>
      <c r="AI102" s="87">
        <v>16</v>
      </c>
      <c r="AJ102" s="86">
        <f>AG102/AH102</f>
        <v>0.66739606126914652</v>
      </c>
      <c r="AK102" s="86">
        <f>AH102/AI102</f>
        <v>2.8562500000000002</v>
      </c>
      <c r="AL102" s="87">
        <v>13.3</v>
      </c>
      <c r="AM102" s="87">
        <v>24.4</v>
      </c>
      <c r="AN102" s="87">
        <v>5</v>
      </c>
      <c r="AO102" s="86">
        <f>AL102/$AN102</f>
        <v>2.66</v>
      </c>
      <c r="AP102" s="86">
        <f>AM102/$AN102</f>
        <v>4.88</v>
      </c>
      <c r="AQ102" s="87"/>
      <c r="AR102" s="87"/>
      <c r="AT102" s="86"/>
      <c r="AU102" s="86"/>
      <c r="AV102" s="87">
        <v>54</v>
      </c>
      <c r="AW102" s="87">
        <v>58.6</v>
      </c>
      <c r="AX102" s="87">
        <v>6</v>
      </c>
      <c r="AY102" s="86">
        <f>AV102/$AX102</f>
        <v>9</v>
      </c>
      <c r="AZ102" s="86">
        <f>AW102/$AX102</f>
        <v>9.7666666666666675</v>
      </c>
      <c r="BA102" s="100"/>
      <c r="BB102" s="100"/>
      <c r="BC102" s="101"/>
      <c r="BD102" s="102"/>
      <c r="BE102" s="102"/>
      <c r="BF102" s="86">
        <v>15</v>
      </c>
      <c r="BG102" s="86">
        <v>21.6</v>
      </c>
      <c r="BH102" s="98">
        <v>3</v>
      </c>
      <c r="BI102" s="86">
        <f>BF102/$BH102</f>
        <v>5</v>
      </c>
      <c r="BJ102" s="86">
        <f>BG102/$BH102</f>
        <v>7.2</v>
      </c>
      <c r="BK102" s="86"/>
      <c r="BL102" s="86"/>
      <c r="BM102" s="86"/>
      <c r="BN102" s="86"/>
      <c r="BO102" s="86"/>
      <c r="BP102" s="86"/>
      <c r="BQ102" s="86"/>
      <c r="BS102" s="86"/>
      <c r="BT102" s="86"/>
      <c r="BU102" s="87">
        <v>121.5</v>
      </c>
      <c r="BV102" s="87">
        <v>141.1</v>
      </c>
      <c r="BW102" s="87">
        <v>28</v>
      </c>
      <c r="BX102" s="86">
        <f t="shared" si="4"/>
        <v>4.3392857142857144</v>
      </c>
      <c r="BY102" s="86">
        <f t="shared" si="4"/>
        <v>5.0392857142857137</v>
      </c>
      <c r="BZ102" s="86"/>
      <c r="CA102" s="86"/>
      <c r="CB102" s="86"/>
      <c r="CC102" s="86"/>
      <c r="CD102" s="86"/>
      <c r="CE102" s="86"/>
      <c r="CF102" s="10"/>
      <c r="CG102" s="10"/>
      <c r="CH102" s="10"/>
      <c r="CI102" s="10"/>
      <c r="CJ102" s="10"/>
      <c r="CK102" s="10"/>
      <c r="CL102" s="10"/>
      <c r="CM102" s="10"/>
    </row>
    <row r="103" spans="1:91" ht="13.15" x14ac:dyDescent="0.4">
      <c r="A103" s="32">
        <v>1915</v>
      </c>
      <c r="B103" s="90">
        <v>943.3</v>
      </c>
      <c r="C103" s="87">
        <v>1758.3</v>
      </c>
      <c r="D103" s="104">
        <v>252</v>
      </c>
      <c r="E103" s="86">
        <f t="shared" si="9"/>
        <v>3.7432539682539683</v>
      </c>
      <c r="F103" s="86">
        <f t="shared" si="9"/>
        <v>6.977380952380952</v>
      </c>
      <c r="G103" s="87">
        <v>37.4</v>
      </c>
      <c r="H103" s="91">
        <v>51.3</v>
      </c>
      <c r="I103" s="91">
        <v>17</v>
      </c>
      <c r="J103" s="108">
        <f t="shared" si="10"/>
        <v>2.1999999999999997</v>
      </c>
      <c r="K103" s="108">
        <f t="shared" si="10"/>
        <v>3.0176470588235293</v>
      </c>
      <c r="L103" s="90">
        <v>2168</v>
      </c>
      <c r="M103" s="87">
        <v>4056.6472624113471</v>
      </c>
      <c r="N103" s="104">
        <v>404</v>
      </c>
      <c r="O103" s="86">
        <f t="shared" si="6"/>
        <v>5.3663366336633667</v>
      </c>
      <c r="P103" s="86">
        <f t="shared" si="7"/>
        <v>10.041206095077593</v>
      </c>
      <c r="Q103" s="87">
        <v>1302.3</v>
      </c>
      <c r="R103" s="87">
        <v>1807.9</v>
      </c>
      <c r="S103" s="87">
        <v>374</v>
      </c>
      <c r="T103" s="89">
        <f t="shared" si="11"/>
        <v>3.4820855614973261</v>
      </c>
      <c r="U103" s="89">
        <f t="shared" si="11"/>
        <v>4.8339572192513369</v>
      </c>
      <c r="V103" s="87"/>
      <c r="W103" s="87"/>
      <c r="Y103" s="86"/>
      <c r="Z103" s="86"/>
      <c r="AA103" s="87">
        <v>31</v>
      </c>
      <c r="AB103" s="87">
        <v>37.5</v>
      </c>
      <c r="AC103" s="87">
        <v>6.3</v>
      </c>
      <c r="AD103" s="86">
        <f>AA103/$AC103</f>
        <v>4.9206349206349209</v>
      </c>
      <c r="AE103" s="86">
        <f>AB103/$AC103</f>
        <v>5.9523809523809526</v>
      </c>
      <c r="AF103" s="86"/>
      <c r="AG103" s="87">
        <v>31.4</v>
      </c>
      <c r="AH103" s="87">
        <v>48.5</v>
      </c>
      <c r="AI103" s="87">
        <v>21</v>
      </c>
      <c r="AJ103" s="86">
        <f t="shared" ref="AJ103:AK160" si="12">AG103/AH103</f>
        <v>0.64742268041237105</v>
      </c>
      <c r="AK103" s="86">
        <f t="shared" si="12"/>
        <v>2.3095238095238093</v>
      </c>
      <c r="AL103" s="87">
        <v>12</v>
      </c>
      <c r="AM103" s="87">
        <v>23.6</v>
      </c>
      <c r="AN103" s="87">
        <v>4.3</v>
      </c>
      <c r="AO103" s="86">
        <f t="shared" ref="AO103:AP151" si="13">AL103/$AN103</f>
        <v>2.7906976744186047</v>
      </c>
      <c r="AP103" s="86">
        <f t="shared" si="13"/>
        <v>5.4883720930232567</v>
      </c>
      <c r="AQ103" s="87"/>
      <c r="AR103" s="87"/>
      <c r="AT103" s="86"/>
      <c r="AU103" s="86"/>
      <c r="AV103" s="87">
        <v>54</v>
      </c>
      <c r="AW103" s="87">
        <v>58.2</v>
      </c>
      <c r="AX103" s="87">
        <v>4.7</v>
      </c>
      <c r="AY103" s="86">
        <f t="shared" ref="AY103:AZ159" si="14">AV103/$AX103</f>
        <v>11.48936170212766</v>
      </c>
      <c r="AZ103" s="86">
        <f t="shared" si="14"/>
        <v>12.382978723404255</v>
      </c>
      <c r="BA103" s="87"/>
      <c r="BB103" s="87"/>
      <c r="BC103" s="99"/>
      <c r="BD103" s="86"/>
      <c r="BE103" s="86"/>
      <c r="BF103" s="102"/>
      <c r="BG103" s="102" t="s">
        <v>18</v>
      </c>
      <c r="BH103" s="110">
        <v>2</v>
      </c>
      <c r="BI103" s="102"/>
      <c r="BJ103" s="102"/>
      <c r="BK103" s="89"/>
      <c r="BL103" s="89"/>
      <c r="BM103" s="86"/>
      <c r="BN103" s="89"/>
      <c r="BO103" s="89"/>
      <c r="BP103" s="86"/>
      <c r="BQ103" s="86"/>
      <c r="BS103" s="86"/>
      <c r="BT103" s="86"/>
      <c r="BU103" s="100">
        <v>121.1</v>
      </c>
      <c r="BV103" s="100">
        <v>147.5</v>
      </c>
      <c r="BW103" s="100">
        <v>23</v>
      </c>
      <c r="BX103" s="102">
        <f t="shared" si="4"/>
        <v>5.2652173913043478</v>
      </c>
      <c r="BY103" s="102">
        <f t="shared" si="4"/>
        <v>6.4130434782608692</v>
      </c>
      <c r="BZ103" s="86"/>
      <c r="CA103" s="86"/>
      <c r="CB103" s="86"/>
      <c r="CC103" s="86"/>
      <c r="CD103" s="86"/>
      <c r="CE103" s="86"/>
      <c r="CF103" s="10"/>
      <c r="CG103" s="10"/>
      <c r="CH103" s="10"/>
      <c r="CI103" s="10"/>
      <c r="CJ103" s="10"/>
      <c r="CK103" s="10"/>
      <c r="CL103" s="10"/>
      <c r="CM103" s="10"/>
    </row>
    <row r="104" spans="1:91" ht="13.15" x14ac:dyDescent="0.4">
      <c r="A104" s="32">
        <v>1916</v>
      </c>
      <c r="B104" s="90">
        <v>785.8</v>
      </c>
      <c r="C104" s="87">
        <v>1980.7</v>
      </c>
      <c r="D104" s="104">
        <v>255</v>
      </c>
      <c r="E104" s="86">
        <f t="shared" si="9"/>
        <v>3.0815686274509804</v>
      </c>
      <c r="F104" s="86">
        <f t="shared" si="9"/>
        <v>7.767450980392157</v>
      </c>
      <c r="G104" s="87">
        <v>36.799999999999997</v>
      </c>
      <c r="H104" s="91">
        <v>56</v>
      </c>
      <c r="I104" s="91">
        <v>16</v>
      </c>
      <c r="J104" s="108">
        <f t="shared" si="10"/>
        <v>2.2999999999999998</v>
      </c>
      <c r="K104" s="108">
        <f t="shared" si="10"/>
        <v>3.5</v>
      </c>
      <c r="L104" s="90">
        <v>2239</v>
      </c>
      <c r="M104" s="87">
        <v>4194.6859999999997</v>
      </c>
      <c r="N104" s="104">
        <v>478</v>
      </c>
      <c r="O104" s="86">
        <f t="shared" si="6"/>
        <v>4.6841004184100417</v>
      </c>
      <c r="P104" s="86">
        <f t="shared" si="7"/>
        <v>8.7754937238493724</v>
      </c>
      <c r="Q104" s="87">
        <v>1272.3</v>
      </c>
      <c r="R104" s="87">
        <v>1808.7</v>
      </c>
      <c r="S104" s="87">
        <v>508</v>
      </c>
      <c r="T104" s="89">
        <f t="shared" si="11"/>
        <v>2.5045275590551181</v>
      </c>
      <c r="U104" s="89">
        <f t="shared" si="11"/>
        <v>3.560433070866142</v>
      </c>
      <c r="V104" s="87"/>
      <c r="W104" s="87"/>
      <c r="Y104" s="86"/>
      <c r="Z104" s="86"/>
      <c r="AA104" s="87">
        <v>31</v>
      </c>
      <c r="AB104" s="87">
        <v>41.3</v>
      </c>
      <c r="AC104" s="87">
        <v>7.3</v>
      </c>
      <c r="AD104" s="86">
        <f t="shared" ref="AD104:AE167" si="15">AA104/$AC104</f>
        <v>4.2465753424657535</v>
      </c>
      <c r="AE104" s="86">
        <f t="shared" si="15"/>
        <v>5.6575342465753424</v>
      </c>
      <c r="AF104" s="86"/>
      <c r="AG104" s="87">
        <v>32.6</v>
      </c>
      <c r="AH104" s="87">
        <v>33.6</v>
      </c>
      <c r="AI104" s="87">
        <v>18</v>
      </c>
      <c r="AJ104" s="86">
        <f t="shared" si="12"/>
        <v>0.97023809523809523</v>
      </c>
      <c r="AK104" s="86">
        <f t="shared" si="12"/>
        <v>1.8666666666666667</v>
      </c>
      <c r="AL104" s="87">
        <v>12</v>
      </c>
      <c r="AM104" s="87">
        <v>24</v>
      </c>
      <c r="AN104" s="87">
        <v>4.5</v>
      </c>
      <c r="AO104" s="86">
        <f t="shared" si="13"/>
        <v>2.6666666666666665</v>
      </c>
      <c r="AP104" s="86">
        <f t="shared" si="13"/>
        <v>5.333333333333333</v>
      </c>
      <c r="AQ104" s="87"/>
      <c r="AR104" s="87"/>
      <c r="AT104" s="86"/>
      <c r="AU104" s="86"/>
      <c r="AV104" s="87">
        <v>54</v>
      </c>
      <c r="AW104" s="87">
        <v>58</v>
      </c>
      <c r="AX104" s="87">
        <v>5.6</v>
      </c>
      <c r="AY104" s="86">
        <f t="shared" si="14"/>
        <v>9.6428571428571441</v>
      </c>
      <c r="AZ104" s="86">
        <f t="shared" si="14"/>
        <v>10.357142857142858</v>
      </c>
      <c r="BA104" s="87"/>
      <c r="BB104" s="87"/>
      <c r="BC104" s="99"/>
      <c r="BD104" s="86"/>
      <c r="BE104" s="86"/>
      <c r="BF104" s="102">
        <v>9.1999999999999993</v>
      </c>
      <c r="BG104" s="102">
        <v>18.600000000000001</v>
      </c>
      <c r="BH104" s="110">
        <v>2</v>
      </c>
      <c r="BI104" s="102">
        <f>BF104/$BH104</f>
        <v>4.5999999999999996</v>
      </c>
      <c r="BJ104" s="102">
        <f>BG104/$BH104</f>
        <v>9.3000000000000007</v>
      </c>
      <c r="BK104" s="89"/>
      <c r="BL104" s="89"/>
      <c r="BM104" s="86"/>
      <c r="BN104" s="89"/>
      <c r="BO104" s="89"/>
      <c r="BP104" s="86"/>
      <c r="BQ104" s="86"/>
      <c r="BS104" s="86"/>
      <c r="BT104" s="86"/>
      <c r="BU104" s="87">
        <v>121.8</v>
      </c>
      <c r="BV104" s="87">
        <v>150.5</v>
      </c>
      <c r="BW104" s="87">
        <v>27</v>
      </c>
      <c r="BX104" s="86">
        <f t="shared" si="4"/>
        <v>4.5111111111111111</v>
      </c>
      <c r="BY104" s="86">
        <f t="shared" si="4"/>
        <v>5.5740740740740744</v>
      </c>
      <c r="BZ104" s="86"/>
      <c r="CA104" s="86"/>
      <c r="CB104" s="86"/>
      <c r="CC104" s="86"/>
      <c r="CD104" s="86"/>
      <c r="CE104" s="86"/>
      <c r="CF104" s="10"/>
      <c r="CG104" s="10"/>
      <c r="CH104" s="10"/>
      <c r="CI104" s="10"/>
      <c r="CJ104" s="10"/>
      <c r="CK104" s="10"/>
      <c r="CL104" s="10"/>
      <c r="CM104" s="10"/>
    </row>
    <row r="105" spans="1:91" ht="13.15" x14ac:dyDescent="0.4">
      <c r="A105" s="32">
        <v>1917</v>
      </c>
      <c r="B105" s="90">
        <v>759</v>
      </c>
      <c r="C105" s="87">
        <v>2025.5</v>
      </c>
      <c r="D105" s="104">
        <v>254</v>
      </c>
      <c r="E105" s="86">
        <f t="shared" si="9"/>
        <v>2.9881889763779528</v>
      </c>
      <c r="F105" s="86">
        <f t="shared" si="9"/>
        <v>7.9744094488188972</v>
      </c>
      <c r="G105" s="87">
        <v>42.6</v>
      </c>
      <c r="H105" s="91">
        <v>66.3</v>
      </c>
      <c r="I105" s="91">
        <v>19</v>
      </c>
      <c r="J105" s="108">
        <f t="shared" si="10"/>
        <v>2.2421052631578946</v>
      </c>
      <c r="K105" s="108">
        <f t="shared" si="10"/>
        <v>3.4894736842105263</v>
      </c>
      <c r="L105" s="90">
        <v>2021</v>
      </c>
      <c r="M105" s="87">
        <v>3811.0226655550255</v>
      </c>
      <c r="N105" s="104">
        <v>537</v>
      </c>
      <c r="O105" s="86">
        <f t="shared" si="6"/>
        <v>3.7635009310986964</v>
      </c>
      <c r="P105" s="86">
        <f t="shared" si="7"/>
        <v>7.096876472169507</v>
      </c>
      <c r="Q105" s="87">
        <v>1241.8</v>
      </c>
      <c r="R105" s="87">
        <v>1786.7</v>
      </c>
      <c r="S105" s="87">
        <v>639</v>
      </c>
      <c r="T105" s="89">
        <f t="shared" si="11"/>
        <v>1.9433489827856025</v>
      </c>
      <c r="U105" s="89">
        <f t="shared" si="11"/>
        <v>2.7960876369327075</v>
      </c>
      <c r="V105" s="87"/>
      <c r="W105" s="87"/>
      <c r="Y105" s="86"/>
      <c r="Z105" s="86"/>
      <c r="AA105" s="87">
        <v>30.9</v>
      </c>
      <c r="AB105" s="87">
        <v>44.8</v>
      </c>
      <c r="AC105" s="87">
        <v>6.9</v>
      </c>
      <c r="AD105" s="86">
        <f t="shared" si="15"/>
        <v>4.4782608695652169</v>
      </c>
      <c r="AE105" s="86">
        <f t="shared" si="15"/>
        <v>6.4927536231884053</v>
      </c>
      <c r="AF105" s="86"/>
      <c r="AG105" s="87">
        <v>34</v>
      </c>
      <c r="AH105" s="87">
        <v>52.8</v>
      </c>
      <c r="AI105" s="87">
        <v>19</v>
      </c>
      <c r="AJ105" s="86">
        <f t="shared" si="12"/>
        <v>0.64393939393939392</v>
      </c>
      <c r="AK105" s="86">
        <f t="shared" si="12"/>
        <v>2.7789473684210524</v>
      </c>
      <c r="AL105" s="87">
        <v>12.4</v>
      </c>
      <c r="AM105" s="87">
        <v>24.4</v>
      </c>
      <c r="AN105" s="87">
        <v>10</v>
      </c>
      <c r="AO105" s="86">
        <f t="shared" si="13"/>
        <v>1.24</v>
      </c>
      <c r="AP105" s="86">
        <f t="shared" si="13"/>
        <v>2.44</v>
      </c>
      <c r="AQ105" s="87"/>
      <c r="AR105" s="87"/>
      <c r="AT105" s="86"/>
      <c r="AU105" s="86"/>
      <c r="AV105" s="87">
        <v>54</v>
      </c>
      <c r="AW105" s="87">
        <v>57.4</v>
      </c>
      <c r="AX105" s="87">
        <v>4.8</v>
      </c>
      <c r="AY105" s="86">
        <f t="shared" si="14"/>
        <v>11.25</v>
      </c>
      <c r="AZ105" s="86">
        <f t="shared" si="14"/>
        <v>11.958333333333334</v>
      </c>
      <c r="BA105" s="87"/>
      <c r="BB105" s="87"/>
      <c r="BC105" s="99">
        <v>154</v>
      </c>
      <c r="BD105" s="86"/>
      <c r="BE105" s="86"/>
      <c r="BF105" s="86">
        <v>8.1</v>
      </c>
      <c r="BG105" s="86">
        <v>21.4</v>
      </c>
      <c r="BH105" s="98">
        <v>2</v>
      </c>
      <c r="BI105" s="86">
        <f t="shared" ref="BI105:BJ133" si="16">BF105/$BH105</f>
        <v>4.05</v>
      </c>
      <c r="BJ105" s="86">
        <f t="shared" si="16"/>
        <v>10.7</v>
      </c>
      <c r="BK105" s="86"/>
      <c r="BL105" s="86"/>
      <c r="BM105" s="86"/>
      <c r="BN105" s="86"/>
      <c r="BO105" s="86"/>
      <c r="BP105" s="86"/>
      <c r="BQ105" s="86"/>
      <c r="BS105" s="86"/>
      <c r="BT105" s="86"/>
      <c r="BU105" s="87">
        <v>126.2</v>
      </c>
      <c r="BV105" s="87">
        <v>160.80000000000001</v>
      </c>
      <c r="BW105" s="87">
        <v>25</v>
      </c>
      <c r="BX105" s="86">
        <f t="shared" si="4"/>
        <v>5.048</v>
      </c>
      <c r="BY105" s="86">
        <f t="shared" si="4"/>
        <v>6.4320000000000004</v>
      </c>
      <c r="BZ105" s="86"/>
      <c r="CA105" s="86"/>
      <c r="CB105" s="86"/>
      <c r="CC105" s="86"/>
      <c r="CD105" s="86"/>
      <c r="CE105" s="86"/>
      <c r="CF105" s="10"/>
      <c r="CG105" s="10"/>
      <c r="CH105" s="10"/>
      <c r="CI105" s="10"/>
      <c r="CJ105" s="10"/>
      <c r="CK105" s="10"/>
      <c r="CL105" s="10"/>
      <c r="CM105" s="10"/>
    </row>
    <row r="106" spans="1:91" ht="13.15" x14ac:dyDescent="0.4">
      <c r="A106" s="32">
        <v>1918</v>
      </c>
      <c r="B106" s="90">
        <v>741.3</v>
      </c>
      <c r="C106" s="87">
        <v>2019.9</v>
      </c>
      <c r="D106" s="104">
        <v>322</v>
      </c>
      <c r="E106" s="86">
        <f t="shared" si="9"/>
        <v>2.302173913043478</v>
      </c>
      <c r="F106" s="86">
        <f t="shared" si="9"/>
        <v>6.2729813664596277</v>
      </c>
      <c r="G106" s="87">
        <v>41.8</v>
      </c>
      <c r="H106" s="91">
        <v>69.3</v>
      </c>
      <c r="I106" s="91">
        <v>30</v>
      </c>
      <c r="J106" s="108">
        <f t="shared" si="10"/>
        <v>1.3933333333333333</v>
      </c>
      <c r="K106" s="108">
        <f t="shared" si="10"/>
        <v>2.31</v>
      </c>
      <c r="L106" s="90">
        <v>2083</v>
      </c>
      <c r="M106" s="87">
        <v>3760.4690581506197</v>
      </c>
      <c r="N106" s="104">
        <v>619</v>
      </c>
      <c r="O106" s="86">
        <f t="shared" si="6"/>
        <v>3.3651050080775446</v>
      </c>
      <c r="P106" s="86">
        <f t="shared" si="7"/>
        <v>6.0750711763337959</v>
      </c>
      <c r="Q106" s="87">
        <v>1210.7</v>
      </c>
      <c r="R106" s="87">
        <v>1748.9</v>
      </c>
      <c r="S106" s="87">
        <v>738</v>
      </c>
      <c r="T106" s="89">
        <f t="shared" si="11"/>
        <v>1.6405149051490515</v>
      </c>
      <c r="U106" s="89">
        <f t="shared" si="11"/>
        <v>2.3697831978319783</v>
      </c>
      <c r="V106" s="87"/>
      <c r="W106" s="87"/>
      <c r="Y106" s="86"/>
      <c r="Z106" s="86"/>
      <c r="AA106" s="87">
        <v>30.8</v>
      </c>
      <c r="AB106" s="87">
        <v>50.3</v>
      </c>
      <c r="AC106" s="87">
        <v>7.3</v>
      </c>
      <c r="AD106" s="86">
        <f t="shared" si="15"/>
        <v>4.2191780821917808</v>
      </c>
      <c r="AE106" s="86">
        <f t="shared" si="15"/>
        <v>6.8904109589041092</v>
      </c>
      <c r="AF106" s="86"/>
      <c r="AG106" s="87">
        <v>35.4</v>
      </c>
      <c r="AH106" s="87">
        <v>56.1</v>
      </c>
      <c r="AI106" s="87">
        <v>18</v>
      </c>
      <c r="AJ106" s="86">
        <f t="shared" si="12"/>
        <v>0.63101604278074863</v>
      </c>
      <c r="AK106" s="86">
        <f t="shared" si="12"/>
        <v>3.1166666666666667</v>
      </c>
      <c r="AL106" s="87">
        <v>12.4</v>
      </c>
      <c r="AM106" s="87">
        <v>25.6</v>
      </c>
      <c r="AN106" s="87">
        <v>6.9</v>
      </c>
      <c r="AO106" s="86">
        <f t="shared" si="13"/>
        <v>1.7971014492753623</v>
      </c>
      <c r="AP106" s="86">
        <f t="shared" si="13"/>
        <v>3.7101449275362319</v>
      </c>
      <c r="AQ106" s="87"/>
      <c r="AR106" s="87"/>
      <c r="AT106" s="86"/>
      <c r="AU106" s="86"/>
      <c r="AV106" s="87">
        <v>54</v>
      </c>
      <c r="AW106" s="87">
        <v>57.4</v>
      </c>
      <c r="AX106" s="87">
        <v>5.3</v>
      </c>
      <c r="AY106" s="86">
        <f t="shared" si="14"/>
        <v>10.188679245283019</v>
      </c>
      <c r="AZ106" s="86">
        <f t="shared" si="14"/>
        <v>10.830188679245284</v>
      </c>
      <c r="BA106" s="87">
        <v>516</v>
      </c>
      <c r="BB106" s="87">
        <v>702.4</v>
      </c>
      <c r="BC106" s="99">
        <v>157</v>
      </c>
      <c r="BD106" s="86">
        <f>BA106/$BC106</f>
        <v>3.2866242038216562</v>
      </c>
      <c r="BE106" s="86">
        <f>BB106/$BC106</f>
        <v>4.4738853503184712</v>
      </c>
      <c r="BF106" s="86">
        <v>5.7</v>
      </c>
      <c r="BG106" s="86">
        <v>10.1</v>
      </c>
      <c r="BH106" s="98">
        <v>2</v>
      </c>
      <c r="BI106" s="86">
        <f t="shared" si="16"/>
        <v>2.85</v>
      </c>
      <c r="BJ106" s="86">
        <f t="shared" si="16"/>
        <v>5.05</v>
      </c>
      <c r="BK106" s="86"/>
      <c r="BL106" s="86"/>
      <c r="BM106" s="86"/>
      <c r="BN106" s="86"/>
      <c r="BO106" s="86"/>
      <c r="BP106" s="87">
        <v>29.4</v>
      </c>
      <c r="BQ106" s="87">
        <v>87.4</v>
      </c>
      <c r="BR106" s="99">
        <v>49</v>
      </c>
      <c r="BS106" s="86">
        <f t="shared" ref="BS106:BT146" si="17">BP106/$BR106</f>
        <v>0.6</v>
      </c>
      <c r="BT106" s="86">
        <f t="shared" si="17"/>
        <v>1.7836734693877552</v>
      </c>
      <c r="BU106" s="87">
        <v>126.6</v>
      </c>
      <c r="BV106" s="87">
        <v>163</v>
      </c>
      <c r="BW106" s="87">
        <v>27</v>
      </c>
      <c r="BX106" s="86">
        <f t="shared" si="4"/>
        <v>4.6888888888888891</v>
      </c>
      <c r="BY106" s="86">
        <f t="shared" si="4"/>
        <v>6.0370370370370372</v>
      </c>
      <c r="BZ106" s="86"/>
      <c r="CA106" s="86"/>
      <c r="CB106" s="86"/>
      <c r="CC106" s="86"/>
      <c r="CD106" s="86"/>
      <c r="CE106" s="86"/>
      <c r="CF106" s="10"/>
      <c r="CG106" s="10"/>
      <c r="CH106" s="10"/>
      <c r="CI106" s="10"/>
      <c r="CJ106" s="10"/>
      <c r="CK106" s="10"/>
      <c r="CL106" s="10"/>
      <c r="CM106" s="10"/>
    </row>
    <row r="107" spans="1:91" ht="13.15" x14ac:dyDescent="0.4">
      <c r="A107" s="32">
        <v>1919</v>
      </c>
      <c r="B107" s="90">
        <v>714.6</v>
      </c>
      <c r="C107" s="87">
        <v>1932</v>
      </c>
      <c r="D107" s="104">
        <v>401</v>
      </c>
      <c r="E107" s="86">
        <f t="shared" si="9"/>
        <v>1.7820448877805486</v>
      </c>
      <c r="F107" s="86">
        <f t="shared" si="9"/>
        <v>4.8179551122194511</v>
      </c>
      <c r="G107" s="87">
        <v>41</v>
      </c>
      <c r="H107" s="91">
        <v>70.400000000000006</v>
      </c>
      <c r="I107" s="91">
        <v>25</v>
      </c>
      <c r="J107" s="108">
        <f t="shared" si="10"/>
        <v>1.64</v>
      </c>
      <c r="K107" s="108">
        <f t="shared" si="10"/>
        <v>2.8160000000000003</v>
      </c>
      <c r="L107" s="90">
        <v>1532</v>
      </c>
      <c r="M107" s="87">
        <v>3195.9142405642397</v>
      </c>
      <c r="N107" s="104">
        <v>626</v>
      </c>
      <c r="O107" s="86">
        <f t="shared" si="6"/>
        <v>2.4472843450479234</v>
      </c>
      <c r="P107" s="86">
        <f t="shared" si="7"/>
        <v>5.1052943140003828</v>
      </c>
      <c r="Q107" s="87">
        <v>1187</v>
      </c>
      <c r="R107" s="87">
        <v>1726.6</v>
      </c>
      <c r="S107" s="87">
        <v>374</v>
      </c>
      <c r="T107" s="89">
        <f t="shared" si="11"/>
        <v>3.1737967914438503</v>
      </c>
      <c r="U107" s="89">
        <f t="shared" si="11"/>
        <v>4.6165775401069515</v>
      </c>
      <c r="V107" s="87"/>
      <c r="W107" s="87"/>
      <c r="Y107" s="86"/>
      <c r="Z107" s="86"/>
      <c r="AA107" s="87">
        <v>30.6</v>
      </c>
      <c r="AB107" s="87">
        <v>56.1</v>
      </c>
      <c r="AC107" s="87">
        <v>12</v>
      </c>
      <c r="AD107" s="86">
        <f t="shared" si="15"/>
        <v>2.5500000000000003</v>
      </c>
      <c r="AE107" s="86">
        <f t="shared" si="15"/>
        <v>4.6749999999999998</v>
      </c>
      <c r="AF107" s="86"/>
      <c r="AG107" s="87">
        <v>35.6</v>
      </c>
      <c r="AH107" s="87">
        <v>58.1</v>
      </c>
      <c r="AI107" s="87">
        <v>15</v>
      </c>
      <c r="AJ107" s="86">
        <f t="shared" si="12"/>
        <v>0.61273666092943202</v>
      </c>
      <c r="AK107" s="86">
        <f t="shared" si="12"/>
        <v>3.8733333333333335</v>
      </c>
      <c r="AL107" s="87">
        <v>12.3</v>
      </c>
      <c r="AM107" s="87">
        <v>25.9</v>
      </c>
      <c r="AN107" s="87">
        <v>9.1</v>
      </c>
      <c r="AO107" s="86">
        <f t="shared" si="13"/>
        <v>1.3516483516483517</v>
      </c>
      <c r="AP107" s="86">
        <f t="shared" si="13"/>
        <v>2.8461538461538463</v>
      </c>
      <c r="AQ107" s="87"/>
      <c r="AR107" s="87"/>
      <c r="AT107" s="86"/>
      <c r="AU107" s="86"/>
      <c r="AV107" s="87">
        <v>54</v>
      </c>
      <c r="AW107" s="87">
        <v>57.4</v>
      </c>
      <c r="AX107" s="87">
        <v>6.7</v>
      </c>
      <c r="AY107" s="86">
        <f t="shared" si="14"/>
        <v>8.0597014925373127</v>
      </c>
      <c r="AZ107" s="86">
        <f t="shared" si="14"/>
        <v>8.567164179104477</v>
      </c>
      <c r="BA107" s="87">
        <v>534.5</v>
      </c>
      <c r="BB107" s="87">
        <v>742.9</v>
      </c>
      <c r="BC107" s="99">
        <v>188</v>
      </c>
      <c r="BD107" s="86">
        <f t="shared" ref="BD107:BE167" si="18">BA107/$BC107</f>
        <v>2.8430851063829787</v>
      </c>
      <c r="BE107" s="86">
        <f t="shared" si="18"/>
        <v>3.951595744680851</v>
      </c>
      <c r="BF107" s="86">
        <v>6</v>
      </c>
      <c r="BG107" s="86">
        <v>9.8000000000000007</v>
      </c>
      <c r="BH107" s="98">
        <v>3</v>
      </c>
      <c r="BI107" s="86">
        <f t="shared" si="16"/>
        <v>2</v>
      </c>
      <c r="BJ107" s="86">
        <f t="shared" si="16"/>
        <v>3.2666666666666671</v>
      </c>
      <c r="BK107" s="86"/>
      <c r="BL107" s="86"/>
      <c r="BN107" s="86"/>
      <c r="BO107" s="86"/>
      <c r="BP107" s="87">
        <v>25.2</v>
      </c>
      <c r="BQ107" s="87">
        <v>81.8</v>
      </c>
      <c r="BR107" s="99">
        <v>62</v>
      </c>
      <c r="BS107" s="86">
        <f t="shared" si="17"/>
        <v>0.40645161290322579</v>
      </c>
      <c r="BT107" s="86">
        <f t="shared" si="17"/>
        <v>1.3193548387096774</v>
      </c>
      <c r="BU107" s="87">
        <v>126.6</v>
      </c>
      <c r="BV107" s="87">
        <v>172</v>
      </c>
      <c r="BW107" s="87">
        <v>31</v>
      </c>
      <c r="BX107" s="86">
        <f t="shared" si="4"/>
        <v>4.0838709677419356</v>
      </c>
      <c r="BY107" s="86">
        <f t="shared" si="4"/>
        <v>5.5483870967741939</v>
      </c>
      <c r="BZ107" s="86"/>
      <c r="CA107" s="86"/>
      <c r="CB107" s="86"/>
      <c r="CC107" s="86"/>
      <c r="CD107" s="86"/>
      <c r="CE107" s="86"/>
      <c r="CF107" s="10"/>
      <c r="CG107" s="10"/>
      <c r="CH107" s="10"/>
      <c r="CI107" s="10"/>
      <c r="CJ107" s="10"/>
      <c r="CK107" s="10"/>
      <c r="CL107" s="10"/>
      <c r="CM107" s="10"/>
    </row>
    <row r="108" spans="1:91" ht="13.15" x14ac:dyDescent="0.4">
      <c r="A108" s="32">
        <v>1920</v>
      </c>
      <c r="B108" s="90">
        <v>688.8</v>
      </c>
      <c r="C108" s="87">
        <v>2023</v>
      </c>
      <c r="D108" s="104">
        <v>509</v>
      </c>
      <c r="E108" s="86">
        <f t="shared" si="9"/>
        <v>1.3532416502946953</v>
      </c>
      <c r="F108" s="86">
        <f t="shared" si="9"/>
        <v>3.9744597249508842</v>
      </c>
      <c r="G108" s="87">
        <v>10.6</v>
      </c>
      <c r="H108" s="91">
        <v>62.6</v>
      </c>
      <c r="I108" s="91">
        <v>31</v>
      </c>
      <c r="J108" s="108">
        <f t="shared" si="10"/>
        <v>0.34193548387096773</v>
      </c>
      <c r="K108" s="108">
        <f t="shared" si="10"/>
        <v>2.0193548387096776</v>
      </c>
      <c r="L108" s="90">
        <v>2694</v>
      </c>
      <c r="M108" s="87">
        <v>4556.7508585399937</v>
      </c>
      <c r="N108" s="104">
        <v>922</v>
      </c>
      <c r="O108" s="86">
        <f t="shared" si="6"/>
        <v>2.9219088937093276</v>
      </c>
      <c r="P108" s="86">
        <f t="shared" si="7"/>
        <v>4.942246050477217</v>
      </c>
      <c r="Q108" s="87">
        <v>1134</v>
      </c>
      <c r="R108" s="87">
        <v>1696.4</v>
      </c>
      <c r="S108" s="87">
        <v>638</v>
      </c>
      <c r="T108" s="89">
        <f t="shared" si="11"/>
        <v>1.7774294670846396</v>
      </c>
      <c r="U108" s="89">
        <f t="shared" si="11"/>
        <v>2.658934169278997</v>
      </c>
      <c r="V108" s="87"/>
      <c r="W108" s="87"/>
      <c r="Y108" s="86"/>
      <c r="Z108" s="86"/>
      <c r="AA108" s="87">
        <v>30.5</v>
      </c>
      <c r="AB108" s="87">
        <v>66.5</v>
      </c>
      <c r="AC108" s="87">
        <v>18</v>
      </c>
      <c r="AD108" s="86">
        <f t="shared" si="15"/>
        <v>1.6944444444444444</v>
      </c>
      <c r="AE108" s="86">
        <f t="shared" si="15"/>
        <v>3.6944444444444446</v>
      </c>
      <c r="AF108" s="86"/>
      <c r="AG108" s="87">
        <v>35.799999999999997</v>
      </c>
      <c r="AH108" s="87">
        <v>61.2</v>
      </c>
      <c r="AI108" s="87">
        <v>21</v>
      </c>
      <c r="AJ108" s="86">
        <f t="shared" si="12"/>
        <v>0.58496732026143783</v>
      </c>
      <c r="AK108" s="86">
        <f t="shared" si="12"/>
        <v>2.9142857142857146</v>
      </c>
      <c r="AL108" s="87">
        <v>13.4</v>
      </c>
      <c r="AM108" s="87">
        <v>29.2</v>
      </c>
      <c r="AN108" s="87">
        <v>15</v>
      </c>
      <c r="AO108" s="86">
        <f t="shared" si="13"/>
        <v>0.89333333333333331</v>
      </c>
      <c r="AP108" s="86">
        <f t="shared" si="13"/>
        <v>1.9466666666666665</v>
      </c>
      <c r="AQ108" s="87"/>
      <c r="AR108" s="87"/>
      <c r="AT108" s="86"/>
      <c r="AU108" s="86"/>
      <c r="AV108" s="87">
        <v>54</v>
      </c>
      <c r="AW108" s="87">
        <v>60.4</v>
      </c>
      <c r="AX108" s="87">
        <v>7.6</v>
      </c>
      <c r="AY108" s="86">
        <f t="shared" si="14"/>
        <v>7.1052631578947372</v>
      </c>
      <c r="AZ108" s="86">
        <f t="shared" si="14"/>
        <v>7.9473684210526319</v>
      </c>
      <c r="BA108" s="87">
        <v>553.20000000000005</v>
      </c>
      <c r="BB108" s="87">
        <v>763.1</v>
      </c>
      <c r="BC108" s="99">
        <v>260</v>
      </c>
      <c r="BD108" s="86">
        <f t="shared" si="18"/>
        <v>2.1276923076923078</v>
      </c>
      <c r="BE108" s="86">
        <f t="shared" si="18"/>
        <v>2.9350000000000001</v>
      </c>
      <c r="BF108" s="86">
        <v>6.3</v>
      </c>
      <c r="BG108" s="86">
        <v>9.8000000000000007</v>
      </c>
      <c r="BH108" s="98">
        <v>4</v>
      </c>
      <c r="BI108" s="86">
        <f t="shared" si="16"/>
        <v>1.575</v>
      </c>
      <c r="BJ108" s="86">
        <f t="shared" si="16"/>
        <v>2.4500000000000002</v>
      </c>
      <c r="BK108" s="87"/>
      <c r="BL108" s="87"/>
      <c r="BN108" s="86"/>
      <c r="BO108" s="86"/>
      <c r="BP108" s="87">
        <v>29</v>
      </c>
      <c r="BQ108" s="87">
        <v>86.6</v>
      </c>
      <c r="BR108" s="99">
        <v>81</v>
      </c>
      <c r="BS108" s="86">
        <f t="shared" si="17"/>
        <v>0.35802469135802467</v>
      </c>
      <c r="BT108" s="86">
        <f t="shared" si="17"/>
        <v>1.0691358024691358</v>
      </c>
      <c r="BU108" s="87">
        <v>126.6</v>
      </c>
      <c r="BV108" s="87">
        <v>172.2</v>
      </c>
      <c r="BW108" s="87">
        <v>36</v>
      </c>
      <c r="BX108" s="86">
        <f t="shared" si="4"/>
        <v>3.5166666666666666</v>
      </c>
      <c r="BY108" s="86">
        <f t="shared" si="4"/>
        <v>4.7833333333333332</v>
      </c>
      <c r="BZ108" s="86"/>
      <c r="CA108" s="86"/>
      <c r="CB108" s="86"/>
      <c r="CC108" s="86"/>
      <c r="CD108" s="86"/>
      <c r="CE108" s="86"/>
      <c r="CF108" s="10"/>
      <c r="CG108" s="10"/>
      <c r="CH108" s="10"/>
      <c r="CI108" s="10"/>
      <c r="CJ108" s="10"/>
      <c r="CK108" s="10"/>
      <c r="CL108" s="10"/>
      <c r="CM108" s="10"/>
    </row>
    <row r="109" spans="1:91" ht="13.15" x14ac:dyDescent="0.4">
      <c r="A109" s="32">
        <v>1921</v>
      </c>
      <c r="B109" s="90">
        <v>717.1</v>
      </c>
      <c r="C109" s="87">
        <v>2187.6999999999998</v>
      </c>
      <c r="D109" s="104">
        <v>470</v>
      </c>
      <c r="E109" s="86">
        <f t="shared" si="9"/>
        <v>1.525744680851064</v>
      </c>
      <c r="F109" s="86">
        <f t="shared" si="9"/>
        <v>4.6546808510638291</v>
      </c>
      <c r="G109" s="87">
        <v>10.199999999999999</v>
      </c>
      <c r="H109" s="91">
        <v>66.8</v>
      </c>
      <c r="I109" s="91">
        <v>24</v>
      </c>
      <c r="J109" s="108">
        <f t="shared" si="10"/>
        <v>0.42499999999999999</v>
      </c>
      <c r="K109" s="108">
        <f t="shared" si="10"/>
        <v>2.7833333333333332</v>
      </c>
      <c r="L109" s="90">
        <v>3924</v>
      </c>
      <c r="M109" s="87">
        <v>6900.6983890274323</v>
      </c>
      <c r="N109" s="104">
        <v>891</v>
      </c>
      <c r="O109" s="86">
        <f t="shared" si="6"/>
        <v>4.404040404040404</v>
      </c>
      <c r="P109" s="86">
        <f t="shared" si="7"/>
        <v>7.7448915701766916</v>
      </c>
      <c r="Q109" s="87">
        <v>1216.7</v>
      </c>
      <c r="R109" s="87">
        <v>1891.3</v>
      </c>
      <c r="S109" s="87">
        <v>360.5</v>
      </c>
      <c r="T109" s="89">
        <f t="shared" si="11"/>
        <v>3.3750346740638002</v>
      </c>
      <c r="U109" s="89">
        <f t="shared" si="11"/>
        <v>5.2463245492371708</v>
      </c>
      <c r="V109" s="87"/>
      <c r="W109" s="87"/>
      <c r="Y109" s="86"/>
      <c r="Z109" s="86"/>
      <c r="AA109" s="87">
        <v>30.4</v>
      </c>
      <c r="AB109" s="87">
        <v>69.400000000000006</v>
      </c>
      <c r="AC109" s="87">
        <v>18</v>
      </c>
      <c r="AD109" s="86">
        <f t="shared" si="15"/>
        <v>1.6888888888888889</v>
      </c>
      <c r="AE109" s="86">
        <f t="shared" si="15"/>
        <v>3.8555555555555561</v>
      </c>
      <c r="AF109" s="86"/>
      <c r="AG109" s="87">
        <v>36.700000000000003</v>
      </c>
      <c r="AH109" s="87">
        <v>65</v>
      </c>
      <c r="AI109" s="87">
        <v>21</v>
      </c>
      <c r="AJ109" s="86">
        <f t="shared" si="12"/>
        <v>0.56461538461538463</v>
      </c>
      <c r="AK109" s="86">
        <f t="shared" si="12"/>
        <v>3.0952380952380953</v>
      </c>
      <c r="AL109" s="100">
        <v>13.3</v>
      </c>
      <c r="AM109" s="100">
        <v>33.6</v>
      </c>
      <c r="AN109" s="100">
        <v>10</v>
      </c>
      <c r="AO109" s="102">
        <f t="shared" si="13"/>
        <v>1.33</v>
      </c>
      <c r="AP109" s="102">
        <f t="shared" si="13"/>
        <v>3.3600000000000003</v>
      </c>
      <c r="AQ109" s="88">
        <v>10.7</v>
      </c>
      <c r="AR109" s="88">
        <v>14.1</v>
      </c>
      <c r="AS109" s="88">
        <v>4.2666666666666666</v>
      </c>
      <c r="AT109" s="89">
        <f>AQ109/$AS109</f>
        <v>2.5078125</v>
      </c>
      <c r="AU109" s="89">
        <f>AR109/$AS109</f>
        <v>3.3046875</v>
      </c>
      <c r="AV109" s="88">
        <v>54</v>
      </c>
      <c r="AW109" s="88">
        <v>60.8</v>
      </c>
      <c r="AX109" s="88">
        <v>7.4</v>
      </c>
      <c r="AY109" s="86">
        <f t="shared" si="14"/>
        <v>7.2972972972972974</v>
      </c>
      <c r="AZ109" s="86">
        <f t="shared" si="14"/>
        <v>8.2162162162162158</v>
      </c>
      <c r="BA109" s="87">
        <v>571.79999999999995</v>
      </c>
      <c r="BB109" s="87">
        <v>797</v>
      </c>
      <c r="BC109" s="99">
        <v>293</v>
      </c>
      <c r="BD109" s="86">
        <f t="shared" si="18"/>
        <v>1.9515358361774742</v>
      </c>
      <c r="BE109" s="86">
        <f t="shared" si="18"/>
        <v>2.7201365187713309</v>
      </c>
      <c r="BF109" s="86">
        <v>5.9</v>
      </c>
      <c r="BG109" s="86">
        <v>9.6</v>
      </c>
      <c r="BH109" s="98">
        <v>3</v>
      </c>
      <c r="BI109" s="86">
        <f t="shared" si="16"/>
        <v>1.9666666666666668</v>
      </c>
      <c r="BJ109" s="86">
        <f t="shared" si="16"/>
        <v>3.1999999999999997</v>
      </c>
      <c r="BK109" s="87"/>
      <c r="BL109" s="87"/>
      <c r="BN109" s="86"/>
      <c r="BO109" s="86"/>
      <c r="BP109" s="87">
        <v>30.5</v>
      </c>
      <c r="BQ109" s="87">
        <v>92.2</v>
      </c>
      <c r="BR109" s="99">
        <v>62</v>
      </c>
      <c r="BS109" s="86">
        <f t="shared" si="17"/>
        <v>0.49193548387096775</v>
      </c>
      <c r="BT109" s="86">
        <f t="shared" si="17"/>
        <v>1.4870967741935484</v>
      </c>
      <c r="BU109" s="87">
        <v>131.5</v>
      </c>
      <c r="BV109" s="87">
        <v>178.4</v>
      </c>
      <c r="BW109" s="87">
        <v>31</v>
      </c>
      <c r="BX109" s="86">
        <f t="shared" si="4"/>
        <v>4.241935483870968</v>
      </c>
      <c r="BY109" s="86">
        <f t="shared" si="4"/>
        <v>5.7548387096774194</v>
      </c>
      <c r="BZ109" s="86"/>
      <c r="CA109" s="86"/>
      <c r="CB109" s="86"/>
      <c r="CC109" s="86"/>
      <c r="CD109" s="86"/>
      <c r="CE109" s="86"/>
      <c r="CF109" s="10"/>
      <c r="CG109" s="10"/>
      <c r="CH109" s="10"/>
      <c r="CI109" s="10"/>
      <c r="CJ109" s="10"/>
      <c r="CK109" s="10"/>
      <c r="CL109" s="10"/>
      <c r="CM109" s="10"/>
    </row>
    <row r="110" spans="1:91" ht="13.15" x14ac:dyDescent="0.4">
      <c r="A110" s="32">
        <v>1922</v>
      </c>
      <c r="B110" s="90">
        <v>732.3</v>
      </c>
      <c r="C110" s="87">
        <v>2184.1</v>
      </c>
      <c r="D110" s="104">
        <v>453</v>
      </c>
      <c r="E110" s="86">
        <f t="shared" si="9"/>
        <v>1.6165562913907283</v>
      </c>
      <c r="F110" s="86">
        <f t="shared" si="9"/>
        <v>4.8214128035320085</v>
      </c>
      <c r="G110" s="87">
        <v>75</v>
      </c>
      <c r="H110" s="91">
        <v>96</v>
      </c>
      <c r="I110" s="91">
        <v>23</v>
      </c>
      <c r="J110" s="108">
        <f t="shared" si="10"/>
        <v>3.2608695652173911</v>
      </c>
      <c r="K110" s="108">
        <f t="shared" si="10"/>
        <v>4.1739130434782608</v>
      </c>
      <c r="L110" s="90">
        <v>4850</v>
      </c>
      <c r="M110" s="87">
        <v>8686.3497473490097</v>
      </c>
      <c r="N110" s="104">
        <v>972</v>
      </c>
      <c r="O110" s="86">
        <f t="shared" si="6"/>
        <v>4.9897119341563787</v>
      </c>
      <c r="P110" s="86">
        <f t="shared" si="7"/>
        <v>8.9365738141450723</v>
      </c>
      <c r="Q110" s="87">
        <v>1389.6</v>
      </c>
      <c r="R110" s="87">
        <v>2104.6</v>
      </c>
      <c r="S110" s="87">
        <v>366</v>
      </c>
      <c r="T110" s="89">
        <f t="shared" si="11"/>
        <v>3.7967213114754097</v>
      </c>
      <c r="U110" s="89">
        <f t="shared" si="11"/>
        <v>5.750273224043716</v>
      </c>
      <c r="V110" s="87"/>
      <c r="W110" s="87"/>
      <c r="Y110" s="86"/>
      <c r="Z110" s="86"/>
      <c r="AA110" s="87">
        <v>29.8</v>
      </c>
      <c r="AB110" s="87">
        <v>70.099999999999994</v>
      </c>
      <c r="AC110" s="87">
        <v>19</v>
      </c>
      <c r="AD110" s="86">
        <f t="shared" si="15"/>
        <v>1.5684210526315789</v>
      </c>
      <c r="AE110" s="86">
        <f t="shared" si="15"/>
        <v>3.689473684210526</v>
      </c>
      <c r="AF110" s="86"/>
      <c r="AG110" s="87">
        <v>37.5</v>
      </c>
      <c r="AH110" s="87">
        <v>69.7</v>
      </c>
      <c r="AI110" s="87">
        <v>25</v>
      </c>
      <c r="AJ110" s="86">
        <f t="shared" si="12"/>
        <v>0.53802008608321372</v>
      </c>
      <c r="AK110" s="86">
        <f t="shared" si="12"/>
        <v>2.7880000000000003</v>
      </c>
      <c r="AL110" s="87">
        <v>13.3</v>
      </c>
      <c r="AM110" s="87">
        <v>34.299999999999997</v>
      </c>
      <c r="AN110" s="87">
        <v>12</v>
      </c>
      <c r="AO110" s="86">
        <f t="shared" si="13"/>
        <v>1.1083333333333334</v>
      </c>
      <c r="AP110" s="86">
        <f t="shared" si="13"/>
        <v>2.8583333333333329</v>
      </c>
      <c r="AQ110" s="87">
        <v>10.5</v>
      </c>
      <c r="AR110" s="87">
        <v>14.1</v>
      </c>
      <c r="AS110" s="87">
        <v>5.1166666666666663</v>
      </c>
      <c r="AT110" s="89">
        <f t="shared" ref="AT110:AU170" si="19">AQ110/$AS110</f>
        <v>2.0521172638436482</v>
      </c>
      <c r="AU110" s="89">
        <f t="shared" si="19"/>
        <v>2.7557003257328994</v>
      </c>
      <c r="AV110" s="88">
        <v>54</v>
      </c>
      <c r="AW110" s="88">
        <v>61.7</v>
      </c>
      <c r="AX110" s="88">
        <v>16</v>
      </c>
      <c r="AY110" s="86">
        <f t="shared" si="14"/>
        <v>3.375</v>
      </c>
      <c r="AZ110" s="86">
        <f t="shared" si="14"/>
        <v>3.8562500000000002</v>
      </c>
      <c r="BA110" s="87">
        <v>1485</v>
      </c>
      <c r="BB110" s="87">
        <v>1512.5</v>
      </c>
      <c r="BC110" s="99">
        <v>280</v>
      </c>
      <c r="BD110" s="86">
        <f t="shared" si="18"/>
        <v>5.3035714285714288</v>
      </c>
      <c r="BE110" s="86">
        <f t="shared" si="18"/>
        <v>5.4017857142857144</v>
      </c>
      <c r="BF110" s="86">
        <v>5.9</v>
      </c>
      <c r="BG110" s="86">
        <v>9.8000000000000007</v>
      </c>
      <c r="BH110" s="98">
        <v>2</v>
      </c>
      <c r="BI110" s="86">
        <f t="shared" si="16"/>
        <v>2.95</v>
      </c>
      <c r="BJ110" s="86">
        <f t="shared" si="16"/>
        <v>4.9000000000000004</v>
      </c>
      <c r="BK110" s="87"/>
      <c r="BL110" s="87"/>
      <c r="BN110" s="86"/>
      <c r="BO110" s="86"/>
      <c r="BP110" s="87">
        <v>34.299999999999997</v>
      </c>
      <c r="BQ110" s="87">
        <v>103.7</v>
      </c>
      <c r="BR110" s="99">
        <v>66</v>
      </c>
      <c r="BS110" s="86">
        <f t="shared" si="17"/>
        <v>0.51969696969696966</v>
      </c>
      <c r="BT110" s="86">
        <f t="shared" si="17"/>
        <v>1.5712121212121213</v>
      </c>
      <c r="BU110" s="87">
        <v>128.9</v>
      </c>
      <c r="BV110" s="87">
        <v>178.6</v>
      </c>
      <c r="BW110" s="87">
        <v>31</v>
      </c>
      <c r="BX110" s="86">
        <f t="shared" si="4"/>
        <v>4.1580645161290324</v>
      </c>
      <c r="BY110" s="86">
        <f t="shared" si="4"/>
        <v>5.7612903225806447</v>
      </c>
      <c r="BZ110" s="86"/>
      <c r="CA110" s="86"/>
      <c r="CB110" s="86"/>
      <c r="CC110" s="86"/>
      <c r="CD110" s="86"/>
      <c r="CE110" s="86"/>
      <c r="CF110" s="10"/>
      <c r="CG110" s="10"/>
      <c r="CH110" s="10"/>
      <c r="CI110" s="10"/>
      <c r="CJ110" s="10"/>
      <c r="CK110" s="10"/>
      <c r="CL110" s="10"/>
      <c r="CM110" s="10"/>
    </row>
    <row r="111" spans="1:91" ht="13.15" x14ac:dyDescent="0.4">
      <c r="A111" s="32">
        <v>1923</v>
      </c>
      <c r="B111" s="90">
        <v>847.5</v>
      </c>
      <c r="C111" s="87">
        <v>2337.5</v>
      </c>
      <c r="D111" s="104">
        <v>542</v>
      </c>
      <c r="E111" s="86">
        <f t="shared" si="9"/>
        <v>1.5636531365313653</v>
      </c>
      <c r="F111" s="86">
        <f t="shared" si="9"/>
        <v>4.3127306273062729</v>
      </c>
      <c r="G111" s="87">
        <v>72.7</v>
      </c>
      <c r="H111" s="91">
        <v>94.6</v>
      </c>
      <c r="I111" s="91">
        <v>29</v>
      </c>
      <c r="J111" s="108">
        <f t="shared" si="10"/>
        <v>2.5068965517241382</v>
      </c>
      <c r="K111" s="108">
        <f t="shared" si="10"/>
        <v>3.262068965517241</v>
      </c>
      <c r="L111" s="90">
        <v>5354</v>
      </c>
      <c r="M111" s="87">
        <v>11149.8</v>
      </c>
      <c r="N111" s="104">
        <v>1258</v>
      </c>
      <c r="O111" s="86">
        <f t="shared" si="6"/>
        <v>4.2559618441971381</v>
      </c>
      <c r="P111" s="86">
        <f t="shared" si="7"/>
        <v>8.8631160572337038</v>
      </c>
      <c r="Q111" s="87">
        <v>1313.9</v>
      </c>
      <c r="R111" s="87">
        <v>2009.2</v>
      </c>
      <c r="S111" s="87">
        <v>551</v>
      </c>
      <c r="T111" s="89">
        <f t="shared" si="11"/>
        <v>2.3845735027223234</v>
      </c>
      <c r="U111" s="89">
        <f t="shared" si="11"/>
        <v>3.6464609800362977</v>
      </c>
      <c r="V111" s="111">
        <v>23</v>
      </c>
      <c r="W111" s="90">
        <v>42.6</v>
      </c>
      <c r="X111" s="99">
        <v>34</v>
      </c>
      <c r="Y111" s="86">
        <f>V111/$X111</f>
        <v>0.67647058823529416</v>
      </c>
      <c r="Z111" s="86">
        <f>W111/X111</f>
        <v>1.2529411764705882</v>
      </c>
      <c r="AA111" s="87">
        <v>29.3</v>
      </c>
      <c r="AB111" s="87">
        <v>69.400000000000006</v>
      </c>
      <c r="AC111" s="87">
        <v>21</v>
      </c>
      <c r="AD111" s="86">
        <f t="shared" si="15"/>
        <v>1.3952380952380952</v>
      </c>
      <c r="AE111" s="86">
        <f t="shared" si="15"/>
        <v>3.304761904761905</v>
      </c>
      <c r="AF111" s="86"/>
      <c r="AG111" s="87">
        <v>38.1</v>
      </c>
      <c r="AH111" s="87">
        <v>73.7</v>
      </c>
      <c r="AI111" s="87">
        <v>25</v>
      </c>
      <c r="AJ111" s="86">
        <f t="shared" si="12"/>
        <v>0.51696065128900948</v>
      </c>
      <c r="AK111" s="86">
        <f t="shared" si="12"/>
        <v>2.948</v>
      </c>
      <c r="AL111" s="87">
        <v>39.5</v>
      </c>
      <c r="AM111" s="87">
        <v>47.3</v>
      </c>
      <c r="AN111" s="87">
        <v>14</v>
      </c>
      <c r="AO111" s="86">
        <f t="shared" si="13"/>
        <v>2.8214285714285716</v>
      </c>
      <c r="AP111" s="86">
        <f t="shared" si="13"/>
        <v>3.3785714285714286</v>
      </c>
      <c r="AQ111" s="87">
        <v>11.6</v>
      </c>
      <c r="AR111" s="87">
        <v>15.3</v>
      </c>
      <c r="AS111" s="87">
        <v>6.4333333333333336</v>
      </c>
      <c r="AT111" s="89">
        <f t="shared" si="19"/>
        <v>1.8031088082901554</v>
      </c>
      <c r="AU111" s="89">
        <f t="shared" si="19"/>
        <v>2.3782383419689119</v>
      </c>
      <c r="AV111" s="88">
        <v>54</v>
      </c>
      <c r="AW111" s="88">
        <v>58.9</v>
      </c>
      <c r="AX111" s="88">
        <v>14</v>
      </c>
      <c r="AY111" s="86">
        <f t="shared" si="14"/>
        <v>3.8571428571428572</v>
      </c>
      <c r="AZ111" s="86">
        <f t="shared" si="14"/>
        <v>4.2071428571428573</v>
      </c>
      <c r="BA111" s="87">
        <v>1520.6</v>
      </c>
      <c r="BB111" s="87">
        <v>1554.4</v>
      </c>
      <c r="BC111" s="99">
        <v>287</v>
      </c>
      <c r="BD111" s="86">
        <f t="shared" si="18"/>
        <v>5.2982578397212539</v>
      </c>
      <c r="BE111" s="86">
        <f t="shared" si="18"/>
        <v>5.4160278745644606</v>
      </c>
      <c r="BF111" s="86">
        <v>5.5</v>
      </c>
      <c r="BG111" s="86">
        <v>9.3000000000000007</v>
      </c>
      <c r="BH111" s="98">
        <v>3</v>
      </c>
      <c r="BI111" s="86">
        <f t="shared" si="16"/>
        <v>1.8333333333333333</v>
      </c>
      <c r="BJ111" s="86">
        <f t="shared" si="16"/>
        <v>3.1</v>
      </c>
      <c r="BK111" s="87"/>
      <c r="BL111" s="87"/>
      <c r="BN111" s="86"/>
      <c r="BO111" s="86"/>
      <c r="BP111" s="87">
        <v>43.3</v>
      </c>
      <c r="BQ111" s="87">
        <v>118.3</v>
      </c>
      <c r="BR111" s="99">
        <v>76</v>
      </c>
      <c r="BS111" s="86">
        <f t="shared" si="17"/>
        <v>0.5697368421052631</v>
      </c>
      <c r="BT111" s="86">
        <f t="shared" si="17"/>
        <v>1.5565789473684211</v>
      </c>
      <c r="BU111" s="87">
        <v>126</v>
      </c>
      <c r="BV111" s="87">
        <v>180.1</v>
      </c>
      <c r="BW111" s="87">
        <v>37</v>
      </c>
      <c r="BX111" s="86">
        <f t="shared" si="4"/>
        <v>3.4054054054054053</v>
      </c>
      <c r="BY111" s="86">
        <f t="shared" si="4"/>
        <v>4.8675675675675674</v>
      </c>
      <c r="BZ111" s="86"/>
      <c r="CA111" s="86"/>
      <c r="CB111" s="86"/>
      <c r="CC111" s="86"/>
      <c r="CD111" s="86"/>
      <c r="CE111" s="86"/>
      <c r="CF111" s="10"/>
      <c r="CG111" s="10"/>
      <c r="CH111" s="10"/>
      <c r="CI111" s="10"/>
      <c r="CJ111" s="10"/>
      <c r="CK111" s="10"/>
      <c r="CL111" s="10"/>
      <c r="CM111" s="10"/>
    </row>
    <row r="112" spans="1:91" ht="13.15" x14ac:dyDescent="0.4">
      <c r="A112" s="32">
        <v>1924</v>
      </c>
      <c r="B112" s="90">
        <v>920.4</v>
      </c>
      <c r="C112" s="87">
        <v>2275</v>
      </c>
      <c r="D112" s="104">
        <v>597</v>
      </c>
      <c r="E112" s="86">
        <f t="shared" si="9"/>
        <v>1.5417085427135677</v>
      </c>
      <c r="F112" s="86">
        <f t="shared" si="9"/>
        <v>3.8107202680067003</v>
      </c>
      <c r="G112" s="87">
        <v>84.6</v>
      </c>
      <c r="H112" s="91">
        <v>118.3</v>
      </c>
      <c r="I112" s="91">
        <v>41</v>
      </c>
      <c r="J112" s="108">
        <f t="shared" si="10"/>
        <v>2.0634146341463415</v>
      </c>
      <c r="K112" s="108">
        <f t="shared" si="10"/>
        <v>2.8853658536585365</v>
      </c>
      <c r="L112" s="90">
        <v>4927</v>
      </c>
      <c r="M112" s="87">
        <v>10229.799999999999</v>
      </c>
      <c r="N112" s="104">
        <v>1588</v>
      </c>
      <c r="O112" s="86">
        <f t="shared" si="6"/>
        <v>3.1026448362720402</v>
      </c>
      <c r="P112" s="86">
        <f t="shared" si="7"/>
        <v>6.441939546599496</v>
      </c>
      <c r="Q112" s="87">
        <v>1323.4</v>
      </c>
      <c r="R112" s="87">
        <v>2035.4</v>
      </c>
      <c r="S112" s="87">
        <v>609</v>
      </c>
      <c r="T112" s="89">
        <f t="shared" si="11"/>
        <v>2.1730706075533663</v>
      </c>
      <c r="U112" s="89">
        <f t="shared" si="11"/>
        <v>3.342200328407225</v>
      </c>
      <c r="V112" s="111">
        <v>19.399999999999999</v>
      </c>
      <c r="W112" s="90">
        <v>35.799999999999997</v>
      </c>
      <c r="X112" s="99">
        <v>33</v>
      </c>
      <c r="Y112" s="86">
        <f t="shared" ref="Y112:Y175" si="20">V112/$X112</f>
        <v>0.58787878787878789</v>
      </c>
      <c r="Z112" s="86">
        <f t="shared" ref="Z112:Z175" si="21">W112/X112</f>
        <v>1.0848484848484847</v>
      </c>
      <c r="AA112" s="87">
        <v>28.8</v>
      </c>
      <c r="AB112" s="87">
        <v>68.599999999999994</v>
      </c>
      <c r="AC112" s="87">
        <v>23</v>
      </c>
      <c r="AD112" s="86">
        <f t="shared" si="15"/>
        <v>1.2521739130434784</v>
      </c>
      <c r="AE112" s="86">
        <f t="shared" si="15"/>
        <v>2.9826086956521736</v>
      </c>
      <c r="AF112" s="86"/>
      <c r="AG112" s="87">
        <v>39.1</v>
      </c>
      <c r="AH112" s="87">
        <v>78.900000000000006</v>
      </c>
      <c r="AI112" s="87">
        <v>31</v>
      </c>
      <c r="AJ112" s="86">
        <f t="shared" si="12"/>
        <v>0.49556400506970849</v>
      </c>
      <c r="AK112" s="86">
        <f t="shared" si="12"/>
        <v>2.5451612903225809</v>
      </c>
      <c r="AL112" s="87">
        <v>38.200000000000003</v>
      </c>
      <c r="AM112" s="87">
        <v>43.8</v>
      </c>
      <c r="AN112" s="87">
        <v>18</v>
      </c>
      <c r="AO112" s="86">
        <f t="shared" si="13"/>
        <v>2.1222222222222222</v>
      </c>
      <c r="AP112" s="86">
        <f t="shared" si="13"/>
        <v>2.4333333333333331</v>
      </c>
      <c r="AQ112" s="87">
        <v>11</v>
      </c>
      <c r="AR112" s="87">
        <v>14.9</v>
      </c>
      <c r="AS112" s="87">
        <v>8.1</v>
      </c>
      <c r="AT112" s="89">
        <f t="shared" si="19"/>
        <v>1.3580246913580247</v>
      </c>
      <c r="AU112" s="89">
        <f t="shared" si="19"/>
        <v>1.8395061728395063</v>
      </c>
      <c r="AV112" s="88">
        <v>54</v>
      </c>
      <c r="AW112" s="88">
        <v>63.2</v>
      </c>
      <c r="AX112" s="88">
        <v>8.6</v>
      </c>
      <c r="AY112" s="86">
        <f t="shared" si="14"/>
        <v>6.279069767441861</v>
      </c>
      <c r="AZ112" s="86">
        <f t="shared" si="14"/>
        <v>7.3488372093023262</v>
      </c>
      <c r="BA112" s="87">
        <v>1599.5</v>
      </c>
      <c r="BB112" s="87">
        <v>1624.8</v>
      </c>
      <c r="BC112" s="99">
        <v>273</v>
      </c>
      <c r="BD112" s="86">
        <f t="shared" si="18"/>
        <v>5.8589743589743586</v>
      </c>
      <c r="BE112" s="86">
        <f t="shared" si="18"/>
        <v>5.9516483516483518</v>
      </c>
      <c r="BF112" s="86">
        <v>4.5</v>
      </c>
      <c r="BG112" s="86">
        <v>8.1</v>
      </c>
      <c r="BH112" s="98">
        <v>4</v>
      </c>
      <c r="BI112" s="86">
        <f t="shared" si="16"/>
        <v>1.125</v>
      </c>
      <c r="BJ112" s="86">
        <f t="shared" si="16"/>
        <v>2.0249999999999999</v>
      </c>
      <c r="BK112" s="87"/>
      <c r="BL112" s="87"/>
      <c r="BN112" s="86"/>
      <c r="BO112" s="86"/>
      <c r="BP112" s="87">
        <v>55.3</v>
      </c>
      <c r="BQ112" s="87">
        <v>134.19999999999999</v>
      </c>
      <c r="BR112" s="99">
        <v>92</v>
      </c>
      <c r="BS112" s="86">
        <f t="shared" si="17"/>
        <v>0.60108695652173905</v>
      </c>
      <c r="BT112" s="86">
        <f t="shared" si="17"/>
        <v>1.4586956521739129</v>
      </c>
      <c r="BU112" s="87">
        <v>122.9</v>
      </c>
      <c r="BV112" s="87">
        <v>186.3</v>
      </c>
      <c r="BW112" s="87">
        <v>41</v>
      </c>
      <c r="BX112" s="86">
        <f t="shared" si="4"/>
        <v>2.9975609756097561</v>
      </c>
      <c r="BY112" s="86">
        <f t="shared" si="4"/>
        <v>4.5439024390243903</v>
      </c>
      <c r="BZ112" s="86"/>
      <c r="CA112" s="86"/>
      <c r="CB112" s="86"/>
      <c r="CC112" s="86"/>
      <c r="CD112" s="86"/>
      <c r="CE112" s="86"/>
      <c r="CF112" s="10"/>
      <c r="CG112" s="10"/>
      <c r="CH112" s="10"/>
      <c r="CI112" s="10"/>
      <c r="CJ112" s="10"/>
      <c r="CK112" s="10"/>
      <c r="CL112" s="10"/>
      <c r="CM112" s="10"/>
    </row>
    <row r="113" spans="1:91" ht="13.15" x14ac:dyDescent="0.4">
      <c r="A113" s="32">
        <v>1925</v>
      </c>
      <c r="B113" s="90">
        <v>991.1</v>
      </c>
      <c r="C113" s="87">
        <v>2398.5</v>
      </c>
      <c r="D113" s="104">
        <v>663</v>
      </c>
      <c r="E113" s="86">
        <f t="shared" si="9"/>
        <v>1.4948717948717949</v>
      </c>
      <c r="F113" s="86">
        <f t="shared" si="9"/>
        <v>3.6176470588235294</v>
      </c>
      <c r="G113" s="87">
        <v>88.6</v>
      </c>
      <c r="H113" s="91">
        <v>124.7</v>
      </c>
      <c r="I113" s="91">
        <v>42</v>
      </c>
      <c r="J113" s="108">
        <f t="shared" si="10"/>
        <v>2.1095238095238096</v>
      </c>
      <c r="K113" s="108">
        <f t="shared" si="10"/>
        <v>2.9690476190476192</v>
      </c>
      <c r="L113" s="90">
        <v>3849</v>
      </c>
      <c r="M113" s="87">
        <v>9289.6</v>
      </c>
      <c r="N113" s="104">
        <v>1742</v>
      </c>
      <c r="O113" s="86">
        <f t="shared" si="6"/>
        <v>2.209529276693456</v>
      </c>
      <c r="P113" s="86">
        <f t="shared" si="7"/>
        <v>5.3327210103329508</v>
      </c>
      <c r="Q113" s="87">
        <v>1252.7</v>
      </c>
      <c r="R113" s="87">
        <v>1979.7</v>
      </c>
      <c r="S113" s="87">
        <v>701</v>
      </c>
      <c r="T113" s="89">
        <f t="shared" si="11"/>
        <v>1.787018544935806</v>
      </c>
      <c r="U113" s="89">
        <f t="shared" si="11"/>
        <v>2.824108416547789</v>
      </c>
      <c r="V113" s="111">
        <v>17.5</v>
      </c>
      <c r="W113" s="90">
        <v>30.8</v>
      </c>
      <c r="X113" s="99">
        <v>46</v>
      </c>
      <c r="Y113" s="86">
        <f t="shared" si="20"/>
        <v>0.38043478260869568</v>
      </c>
      <c r="Z113" s="86">
        <f t="shared" si="21"/>
        <v>0.66956521739130437</v>
      </c>
      <c r="AA113" s="87">
        <v>28.2</v>
      </c>
      <c r="AB113" s="87">
        <v>63.7</v>
      </c>
      <c r="AC113" s="87">
        <v>26</v>
      </c>
      <c r="AD113" s="86">
        <f t="shared" si="15"/>
        <v>1.0846153846153845</v>
      </c>
      <c r="AE113" s="86">
        <f t="shared" si="15"/>
        <v>2.4500000000000002</v>
      </c>
      <c r="AF113" s="86"/>
      <c r="AG113" s="87"/>
      <c r="AH113" s="87" t="s">
        <v>18</v>
      </c>
      <c r="AI113" s="87">
        <v>39</v>
      </c>
      <c r="AJ113" s="86"/>
      <c r="AK113" s="86"/>
      <c r="AL113" s="87">
        <v>37.299999999999997</v>
      </c>
      <c r="AM113" s="87">
        <v>37.299999999999997</v>
      </c>
      <c r="AN113" s="87">
        <v>20</v>
      </c>
      <c r="AO113" s="86">
        <f t="shared" si="13"/>
        <v>1.8649999999999998</v>
      </c>
      <c r="AP113" s="86">
        <f t="shared" si="13"/>
        <v>1.8649999999999998</v>
      </c>
      <c r="AQ113" s="87"/>
      <c r="AR113" s="87"/>
      <c r="AS113" s="87">
        <v>10</v>
      </c>
      <c r="AT113" s="86"/>
      <c r="AU113" s="86"/>
      <c r="AV113" s="87">
        <v>54</v>
      </c>
      <c r="AW113" s="87">
        <v>64.900000000000006</v>
      </c>
      <c r="AX113" s="87">
        <v>9.1999999999999993</v>
      </c>
      <c r="AY113" s="86">
        <f t="shared" si="14"/>
        <v>5.8695652173913047</v>
      </c>
      <c r="AZ113" s="86">
        <f t="shared" si="14"/>
        <v>7.0543478260869579</v>
      </c>
      <c r="BA113" s="87">
        <v>857.4</v>
      </c>
      <c r="BB113" s="87">
        <v>920.2</v>
      </c>
      <c r="BC113" s="99">
        <v>322</v>
      </c>
      <c r="BD113" s="86">
        <f t="shared" si="18"/>
        <v>2.6627329192546583</v>
      </c>
      <c r="BE113" s="86">
        <f t="shared" si="18"/>
        <v>2.8577639751552795</v>
      </c>
      <c r="BF113" s="86">
        <v>4</v>
      </c>
      <c r="BG113" s="86">
        <v>7.4</v>
      </c>
      <c r="BH113" s="98">
        <v>4</v>
      </c>
      <c r="BI113" s="86">
        <f t="shared" si="16"/>
        <v>1</v>
      </c>
      <c r="BJ113" s="86">
        <f t="shared" si="16"/>
        <v>1.85</v>
      </c>
      <c r="BK113" s="87"/>
      <c r="BL113" s="87"/>
      <c r="BN113" s="86"/>
      <c r="BO113" s="86"/>
      <c r="BP113" s="87">
        <v>61.6</v>
      </c>
      <c r="BQ113" s="87">
        <v>136.80000000000001</v>
      </c>
      <c r="BR113" s="99">
        <v>92</v>
      </c>
      <c r="BS113" s="86">
        <f t="shared" si="17"/>
        <v>0.66956521739130437</v>
      </c>
      <c r="BT113" s="86">
        <f t="shared" si="17"/>
        <v>1.4869565217391305</v>
      </c>
      <c r="BU113" s="87">
        <v>121.2</v>
      </c>
      <c r="BV113" s="87">
        <v>192.8</v>
      </c>
      <c r="BW113" s="87">
        <v>45</v>
      </c>
      <c r="BX113" s="86">
        <f t="shared" si="4"/>
        <v>2.6933333333333334</v>
      </c>
      <c r="BY113" s="86">
        <f t="shared" si="4"/>
        <v>4.2844444444444445</v>
      </c>
      <c r="BZ113" s="86"/>
      <c r="CA113" s="86"/>
      <c r="CB113" s="86"/>
      <c r="CC113" s="86"/>
      <c r="CD113" s="86"/>
      <c r="CE113" s="86"/>
      <c r="CF113" s="10"/>
      <c r="CG113" s="10"/>
      <c r="CH113" s="10"/>
      <c r="CI113" s="10"/>
      <c r="CJ113" s="10"/>
      <c r="CK113" s="10"/>
      <c r="CL113" s="10"/>
      <c r="CM113" s="10"/>
    </row>
    <row r="114" spans="1:91" ht="13.15" x14ac:dyDescent="0.4">
      <c r="A114" s="32">
        <v>1926</v>
      </c>
      <c r="B114" s="90">
        <v>1132.0999999999999</v>
      </c>
      <c r="C114" s="87">
        <v>2563.9</v>
      </c>
      <c r="D114" s="104">
        <v>640</v>
      </c>
      <c r="E114" s="86">
        <f t="shared" si="9"/>
        <v>1.7689062499999999</v>
      </c>
      <c r="F114" s="86">
        <f t="shared" si="9"/>
        <v>4.0060937499999998</v>
      </c>
      <c r="G114" s="87">
        <v>84</v>
      </c>
      <c r="H114" s="91">
        <v>115.5</v>
      </c>
      <c r="I114" s="91">
        <v>43</v>
      </c>
      <c r="J114" s="108">
        <f t="shared" si="10"/>
        <v>1.9534883720930232</v>
      </c>
      <c r="K114" s="108">
        <f t="shared" si="10"/>
        <v>2.6860465116279069</v>
      </c>
      <c r="L114" s="90">
        <v>5318</v>
      </c>
      <c r="M114" s="87">
        <v>10713.6</v>
      </c>
      <c r="N114" s="104">
        <v>1648</v>
      </c>
      <c r="O114" s="86">
        <f t="shared" si="6"/>
        <v>3.2269417475728157</v>
      </c>
      <c r="P114" s="86">
        <f t="shared" si="7"/>
        <v>6.5009708737864083</v>
      </c>
      <c r="Q114" s="87">
        <v>1596.4</v>
      </c>
      <c r="R114" s="87">
        <v>1769.1</v>
      </c>
      <c r="S114" s="87">
        <v>735</v>
      </c>
      <c r="T114" s="89">
        <f t="shared" si="11"/>
        <v>2.1719727891156464</v>
      </c>
      <c r="U114" s="89">
        <f t="shared" si="11"/>
        <v>2.4069387755102039</v>
      </c>
      <c r="V114" s="111">
        <v>14.7</v>
      </c>
      <c r="W114" s="90">
        <v>26.3</v>
      </c>
      <c r="X114" s="99">
        <v>56</v>
      </c>
      <c r="Y114" s="86">
        <f t="shared" si="20"/>
        <v>0.26250000000000001</v>
      </c>
      <c r="Z114" s="86">
        <f t="shared" si="21"/>
        <v>0.46964285714285714</v>
      </c>
      <c r="AA114" s="87">
        <v>20.2</v>
      </c>
      <c r="AB114" s="87">
        <v>63</v>
      </c>
      <c r="AC114" s="87">
        <v>27</v>
      </c>
      <c r="AD114" s="86">
        <f t="shared" si="15"/>
        <v>0.74814814814814812</v>
      </c>
      <c r="AE114" s="86">
        <f t="shared" si="15"/>
        <v>2.3333333333333335</v>
      </c>
      <c r="AF114" s="86"/>
      <c r="AG114" s="87"/>
      <c r="AH114" s="87" t="s">
        <v>18</v>
      </c>
      <c r="AI114" s="87">
        <v>48</v>
      </c>
      <c r="AJ114" s="86"/>
      <c r="AK114" s="86"/>
      <c r="AL114" s="87">
        <v>40.200000000000003</v>
      </c>
      <c r="AM114" s="87">
        <v>40.200000000000003</v>
      </c>
      <c r="AN114" s="87">
        <v>21</v>
      </c>
      <c r="AO114" s="86">
        <f t="shared" si="13"/>
        <v>1.9142857142857144</v>
      </c>
      <c r="AP114" s="86">
        <f t="shared" si="13"/>
        <v>1.9142857142857144</v>
      </c>
      <c r="AQ114" s="87">
        <v>15.3</v>
      </c>
      <c r="AR114" s="87">
        <v>19.600000000000001</v>
      </c>
      <c r="AS114" s="87">
        <v>12</v>
      </c>
      <c r="AT114" s="89">
        <f t="shared" si="19"/>
        <v>1.2750000000000001</v>
      </c>
      <c r="AU114" s="89">
        <f t="shared" si="19"/>
        <v>1.6333333333333335</v>
      </c>
      <c r="AV114" s="88">
        <v>12</v>
      </c>
      <c r="AW114" s="88">
        <v>22</v>
      </c>
      <c r="AX114" s="88">
        <v>9.6999999999999993</v>
      </c>
      <c r="AY114" s="86">
        <f t="shared" si="14"/>
        <v>1.2371134020618557</v>
      </c>
      <c r="AZ114" s="86">
        <f t="shared" si="14"/>
        <v>2.2680412371134024</v>
      </c>
      <c r="BA114" s="87">
        <v>875.8</v>
      </c>
      <c r="BB114" s="87">
        <v>939.2</v>
      </c>
      <c r="BC114" s="99">
        <v>309</v>
      </c>
      <c r="BD114" s="86">
        <f t="shared" si="18"/>
        <v>2.8343042071197408</v>
      </c>
      <c r="BE114" s="86">
        <f t="shared" si="18"/>
        <v>3.0394822006472495</v>
      </c>
      <c r="BF114" s="86">
        <v>3.8</v>
      </c>
      <c r="BG114" s="86">
        <v>7</v>
      </c>
      <c r="BH114" s="98">
        <v>4</v>
      </c>
      <c r="BI114" s="86">
        <f t="shared" si="16"/>
        <v>0.95</v>
      </c>
      <c r="BJ114" s="86">
        <f t="shared" si="16"/>
        <v>1.75</v>
      </c>
      <c r="BK114" s="87"/>
      <c r="BL114" s="87"/>
      <c r="BN114" s="86"/>
      <c r="BO114" s="86"/>
      <c r="BP114" s="87">
        <v>103.4</v>
      </c>
      <c r="BQ114" s="87">
        <v>159.80000000000001</v>
      </c>
      <c r="BR114" s="99">
        <v>102</v>
      </c>
      <c r="BS114" s="86">
        <f t="shared" si="17"/>
        <v>1.0137254901960784</v>
      </c>
      <c r="BT114" s="86">
        <f t="shared" si="17"/>
        <v>1.5666666666666669</v>
      </c>
      <c r="BU114" s="87">
        <v>146.69999999999999</v>
      </c>
      <c r="BV114" s="87">
        <v>221.5</v>
      </c>
      <c r="BW114" s="87">
        <v>48</v>
      </c>
      <c r="BX114" s="86">
        <f t="shared" si="4"/>
        <v>3.0562499999999999</v>
      </c>
      <c r="BY114" s="86">
        <f t="shared" si="4"/>
        <v>4.614583333333333</v>
      </c>
      <c r="BZ114" s="86"/>
      <c r="CA114" s="86"/>
      <c r="CB114" s="86"/>
      <c r="CC114" s="86"/>
      <c r="CD114" s="86"/>
      <c r="CE114" s="86"/>
      <c r="CF114" s="10"/>
      <c r="CG114" s="10"/>
      <c r="CH114" s="10"/>
      <c r="CI114" s="10"/>
      <c r="CJ114" s="10"/>
      <c r="CK114" s="10"/>
      <c r="CL114" s="10"/>
      <c r="CM114" s="10"/>
    </row>
    <row r="115" spans="1:91" ht="13.15" x14ac:dyDescent="0.4">
      <c r="A115" s="32">
        <v>1927</v>
      </c>
      <c r="B115" s="90">
        <v>1111.8</v>
      </c>
      <c r="C115" s="87">
        <v>2985.7</v>
      </c>
      <c r="D115" s="104">
        <v>681</v>
      </c>
      <c r="E115" s="86">
        <f t="shared" si="9"/>
        <v>1.6325991189427311</v>
      </c>
      <c r="F115" s="86">
        <f t="shared" si="9"/>
        <v>4.3842878120411157</v>
      </c>
      <c r="G115" s="87">
        <v>119.9</v>
      </c>
      <c r="H115" s="91">
        <v>159.1</v>
      </c>
      <c r="I115" s="91">
        <v>46</v>
      </c>
      <c r="J115" s="108">
        <f t="shared" si="10"/>
        <v>2.6065217391304349</v>
      </c>
      <c r="K115" s="108">
        <f t="shared" si="10"/>
        <v>3.4586956521739127</v>
      </c>
      <c r="L115" s="90">
        <v>5874</v>
      </c>
      <c r="M115" s="87">
        <v>11214.8</v>
      </c>
      <c r="N115" s="104">
        <v>2040</v>
      </c>
      <c r="O115" s="86">
        <f t="shared" si="6"/>
        <v>2.8794117647058823</v>
      </c>
      <c r="P115" s="86">
        <f t="shared" si="7"/>
        <v>5.4974509803921565</v>
      </c>
      <c r="Q115" s="87">
        <v>1758.2</v>
      </c>
      <c r="R115" s="87">
        <v>1862.8</v>
      </c>
      <c r="S115" s="87">
        <v>909</v>
      </c>
      <c r="T115" s="89">
        <f t="shared" si="11"/>
        <v>1.9342134213421343</v>
      </c>
      <c r="U115" s="89">
        <f t="shared" si="11"/>
        <v>2.0492849284928494</v>
      </c>
      <c r="V115" s="111">
        <v>38.200000000000003</v>
      </c>
      <c r="W115" s="90">
        <v>50.1</v>
      </c>
      <c r="X115" s="99">
        <v>63</v>
      </c>
      <c r="Y115" s="86">
        <f t="shared" si="20"/>
        <v>0.60634920634920642</v>
      </c>
      <c r="Z115" s="86">
        <f t="shared" si="21"/>
        <v>0.7952380952380953</v>
      </c>
      <c r="AA115" s="87">
        <v>34</v>
      </c>
      <c r="AB115" s="87">
        <v>73.900000000000006</v>
      </c>
      <c r="AC115" s="87">
        <v>31</v>
      </c>
      <c r="AD115" s="86">
        <f t="shared" si="15"/>
        <v>1.096774193548387</v>
      </c>
      <c r="AE115" s="86">
        <f t="shared" si="15"/>
        <v>2.3838709677419359</v>
      </c>
      <c r="AF115" s="86"/>
      <c r="AG115" s="87"/>
      <c r="AH115" s="87" t="s">
        <v>18</v>
      </c>
      <c r="AI115" s="87">
        <v>65</v>
      </c>
      <c r="AJ115" s="86"/>
      <c r="AK115" s="86"/>
      <c r="AL115" s="87">
        <v>43.1</v>
      </c>
      <c r="AM115" s="87">
        <v>48.6</v>
      </c>
      <c r="AN115" s="87">
        <v>26</v>
      </c>
      <c r="AO115" s="86">
        <f t="shared" si="13"/>
        <v>1.6576923076923078</v>
      </c>
      <c r="AP115" s="86">
        <f t="shared" si="13"/>
        <v>1.8692307692307693</v>
      </c>
      <c r="AQ115" s="87">
        <v>14.8</v>
      </c>
      <c r="AR115" s="87">
        <v>18.600000000000001</v>
      </c>
      <c r="AS115" s="87">
        <v>12</v>
      </c>
      <c r="AT115" s="89">
        <f t="shared" si="19"/>
        <v>1.2333333333333334</v>
      </c>
      <c r="AU115" s="89">
        <f t="shared" si="19"/>
        <v>1.55</v>
      </c>
      <c r="AV115" s="88">
        <v>11.6</v>
      </c>
      <c r="AW115" s="88">
        <v>25.5</v>
      </c>
      <c r="AX115" s="88">
        <v>12</v>
      </c>
      <c r="AY115" s="86">
        <f t="shared" si="14"/>
        <v>0.96666666666666667</v>
      </c>
      <c r="AZ115" s="86">
        <f t="shared" si="14"/>
        <v>2.125</v>
      </c>
      <c r="BA115" s="87">
        <v>960.7</v>
      </c>
      <c r="BB115" s="87">
        <v>1158.5999999999999</v>
      </c>
      <c r="BC115" s="99">
        <v>295</v>
      </c>
      <c r="BD115" s="86">
        <f t="shared" si="18"/>
        <v>3.2566101694915255</v>
      </c>
      <c r="BE115" s="86">
        <f t="shared" si="18"/>
        <v>3.9274576271186437</v>
      </c>
      <c r="BF115" s="86">
        <v>4.5999999999999996</v>
      </c>
      <c r="BG115" s="86">
        <v>11.2</v>
      </c>
      <c r="BH115" s="98">
        <v>5</v>
      </c>
      <c r="BI115" s="86">
        <f t="shared" si="16"/>
        <v>0.91999999999999993</v>
      </c>
      <c r="BJ115" s="86">
        <f t="shared" si="16"/>
        <v>2.2399999999999998</v>
      </c>
      <c r="BK115" s="87">
        <v>207.2</v>
      </c>
      <c r="BL115" s="87">
        <v>306.2</v>
      </c>
      <c r="BM115" s="87">
        <v>256</v>
      </c>
      <c r="BN115" s="86">
        <f>BK115/$BM115</f>
        <v>0.80937499999999996</v>
      </c>
      <c r="BO115" s="86">
        <f>BL115/$BM115</f>
        <v>1.19609375</v>
      </c>
      <c r="BP115" s="87">
        <v>212.6</v>
      </c>
      <c r="BQ115" s="87">
        <v>280.3</v>
      </c>
      <c r="BR115" s="99">
        <v>107</v>
      </c>
      <c r="BS115" s="86">
        <f t="shared" si="17"/>
        <v>1.9869158878504671</v>
      </c>
      <c r="BT115" s="86">
        <f t="shared" si="17"/>
        <v>2.6196261682242992</v>
      </c>
      <c r="BU115" s="87">
        <v>143</v>
      </c>
      <c r="BV115" s="87">
        <v>217.6</v>
      </c>
      <c r="BW115" s="87">
        <v>52</v>
      </c>
      <c r="BX115" s="86">
        <f t="shared" si="4"/>
        <v>2.75</v>
      </c>
      <c r="BY115" s="86">
        <f t="shared" si="4"/>
        <v>4.1846153846153848</v>
      </c>
      <c r="BZ115" s="86"/>
      <c r="CA115" s="86"/>
      <c r="CB115" s="86"/>
      <c r="CC115" s="86"/>
      <c r="CD115" s="86"/>
      <c r="CE115" s="86"/>
      <c r="CF115" s="10"/>
      <c r="CG115" s="10"/>
      <c r="CH115" s="10"/>
      <c r="CI115" s="10"/>
      <c r="CJ115" s="10"/>
      <c r="CK115" s="10"/>
      <c r="CL115" s="10"/>
      <c r="CM115" s="10"/>
    </row>
    <row r="116" spans="1:91" ht="13.15" x14ac:dyDescent="0.4">
      <c r="A116" s="32">
        <v>1928</v>
      </c>
      <c r="B116" s="90">
        <v>1071.4000000000001</v>
      </c>
      <c r="C116" s="87">
        <v>3196.2</v>
      </c>
      <c r="D116" s="104">
        <v>739</v>
      </c>
      <c r="E116" s="86">
        <f t="shared" si="9"/>
        <v>1.4497970230040598</v>
      </c>
      <c r="F116" s="86">
        <f t="shared" si="9"/>
        <v>4.3250338294993229</v>
      </c>
      <c r="G116" s="87">
        <v>172.1</v>
      </c>
      <c r="H116" s="91">
        <v>190.1</v>
      </c>
      <c r="I116" s="91">
        <v>45</v>
      </c>
      <c r="J116" s="108">
        <f t="shared" si="10"/>
        <v>3.8244444444444445</v>
      </c>
      <c r="K116" s="108">
        <f t="shared" si="10"/>
        <v>4.224444444444444</v>
      </c>
      <c r="L116" s="90">
        <v>6045</v>
      </c>
      <c r="M116" s="87" t="s">
        <v>18</v>
      </c>
      <c r="N116" s="104">
        <v>2217</v>
      </c>
      <c r="O116" s="86">
        <f t="shared" si="6"/>
        <v>2.726657645466847</v>
      </c>
      <c r="P116" s="86"/>
      <c r="Q116" s="87">
        <v>2138.5</v>
      </c>
      <c r="R116" s="87">
        <v>2405.9</v>
      </c>
      <c r="S116" s="87">
        <v>1021</v>
      </c>
      <c r="T116" s="89">
        <f t="shared" si="11"/>
        <v>2.094515181194907</v>
      </c>
      <c r="U116" s="89">
        <f t="shared" si="11"/>
        <v>2.3564152791380999</v>
      </c>
      <c r="V116" s="111">
        <v>72</v>
      </c>
      <c r="W116" s="90">
        <v>88.1</v>
      </c>
      <c r="X116" s="99">
        <v>75</v>
      </c>
      <c r="Y116" s="86">
        <f t="shared" si="20"/>
        <v>0.96</v>
      </c>
      <c r="Z116" s="86">
        <f t="shared" si="21"/>
        <v>1.1746666666666665</v>
      </c>
      <c r="AA116" s="87">
        <v>61.5</v>
      </c>
      <c r="AB116" s="87">
        <v>74.7</v>
      </c>
      <c r="AC116" s="87">
        <v>33</v>
      </c>
      <c r="AD116" s="86">
        <f t="shared" si="15"/>
        <v>1.8636363636363635</v>
      </c>
      <c r="AE116" s="86">
        <f t="shared" si="15"/>
        <v>2.2636363636363637</v>
      </c>
      <c r="AF116" s="86"/>
      <c r="AG116" s="87">
        <v>59.8</v>
      </c>
      <c r="AH116" s="87">
        <v>76.3</v>
      </c>
      <c r="AI116" s="87">
        <v>62</v>
      </c>
      <c r="AJ116" s="86">
        <f t="shared" si="12"/>
        <v>0.78374836173001305</v>
      </c>
      <c r="AK116" s="86">
        <f t="shared" si="12"/>
        <v>1.2306451612903226</v>
      </c>
      <c r="AL116" s="87">
        <v>41.1</v>
      </c>
      <c r="AM116" s="87">
        <v>45.8</v>
      </c>
      <c r="AN116" s="87">
        <v>27</v>
      </c>
      <c r="AO116" s="86">
        <f t="shared" si="13"/>
        <v>1.5222222222222224</v>
      </c>
      <c r="AP116" s="86">
        <f t="shared" si="13"/>
        <v>1.6962962962962962</v>
      </c>
      <c r="AQ116" s="87">
        <v>14.7</v>
      </c>
      <c r="AR116" s="87">
        <v>17.600000000000001</v>
      </c>
      <c r="AS116" s="87">
        <v>14</v>
      </c>
      <c r="AT116" s="89">
        <f t="shared" si="19"/>
        <v>1.05</v>
      </c>
      <c r="AU116" s="89">
        <f t="shared" si="19"/>
        <v>1.2571428571428573</v>
      </c>
      <c r="AV116" s="88">
        <v>11.2</v>
      </c>
      <c r="AW116" s="88">
        <v>28.4</v>
      </c>
      <c r="AX116" s="88">
        <v>14</v>
      </c>
      <c r="AY116" s="86">
        <f t="shared" si="14"/>
        <v>0.79999999999999993</v>
      </c>
      <c r="AZ116" s="86">
        <f t="shared" si="14"/>
        <v>2.0285714285714285</v>
      </c>
      <c r="BA116" s="100">
        <v>987.6</v>
      </c>
      <c r="BB116" s="100">
        <v>1083.5</v>
      </c>
      <c r="BC116" s="101">
        <v>300</v>
      </c>
      <c r="BD116" s="102">
        <f t="shared" si="18"/>
        <v>3.2920000000000003</v>
      </c>
      <c r="BE116" s="102">
        <f t="shared" si="18"/>
        <v>3.6116666666666668</v>
      </c>
      <c r="BF116" s="89">
        <v>3.3</v>
      </c>
      <c r="BG116" s="89">
        <v>23.5</v>
      </c>
      <c r="BH116" s="108">
        <v>6</v>
      </c>
      <c r="BI116" s="86">
        <f t="shared" si="16"/>
        <v>0.54999999999999993</v>
      </c>
      <c r="BJ116" s="86">
        <f t="shared" si="16"/>
        <v>3.9166666666666665</v>
      </c>
      <c r="BK116" s="87">
        <v>193.3</v>
      </c>
      <c r="BL116" s="87">
        <v>301.10000000000002</v>
      </c>
      <c r="BM116" s="87">
        <v>265</v>
      </c>
      <c r="BN116" s="86">
        <f t="shared" ref="BN116:BO125" si="22">BK116/$BM116</f>
        <v>0.72943396226415103</v>
      </c>
      <c r="BO116" s="86">
        <f t="shared" si="22"/>
        <v>1.1362264150943397</v>
      </c>
      <c r="BP116" s="87">
        <v>236.5</v>
      </c>
      <c r="BQ116" s="87">
        <v>312.7</v>
      </c>
      <c r="BR116" s="99">
        <v>122</v>
      </c>
      <c r="BS116" s="86">
        <f t="shared" si="17"/>
        <v>1.9385245901639345</v>
      </c>
      <c r="BT116" s="86">
        <f t="shared" si="17"/>
        <v>2.5631147540983608</v>
      </c>
      <c r="BU116" s="87">
        <v>139.30000000000001</v>
      </c>
      <c r="BV116" s="87">
        <v>213.9</v>
      </c>
      <c r="BW116" s="87">
        <v>60</v>
      </c>
      <c r="BX116" s="86">
        <f t="shared" si="4"/>
        <v>2.3216666666666668</v>
      </c>
      <c r="BY116" s="86">
        <f t="shared" si="4"/>
        <v>3.5649999999999999</v>
      </c>
      <c r="BZ116" s="86"/>
      <c r="CA116" s="86"/>
      <c r="CB116" s="86"/>
      <c r="CC116" s="86"/>
      <c r="CD116" s="86"/>
      <c r="CE116" s="86"/>
      <c r="CF116" s="10"/>
      <c r="CG116" s="10"/>
      <c r="CH116" s="10"/>
      <c r="CI116" s="10"/>
      <c r="CJ116" s="10"/>
      <c r="CK116" s="10"/>
      <c r="CL116" s="10"/>
      <c r="CM116" s="10"/>
    </row>
    <row r="117" spans="1:91" ht="13.15" x14ac:dyDescent="0.4">
      <c r="A117" s="32">
        <v>1929</v>
      </c>
      <c r="B117" s="90">
        <v>1209.9000000000001</v>
      </c>
      <c r="C117" s="87">
        <v>3530.3</v>
      </c>
      <c r="D117" s="104">
        <v>748</v>
      </c>
      <c r="E117" s="86">
        <f t="shared" si="9"/>
        <v>1.6175133689839574</v>
      </c>
      <c r="F117" s="86">
        <f t="shared" si="9"/>
        <v>4.7196524064171124</v>
      </c>
      <c r="G117" s="87">
        <v>168.4</v>
      </c>
      <c r="H117" s="91">
        <v>190.9</v>
      </c>
      <c r="I117" s="91">
        <v>49</v>
      </c>
      <c r="J117" s="108">
        <f t="shared" si="10"/>
        <v>3.4367346938775509</v>
      </c>
      <c r="K117" s="108">
        <f t="shared" si="10"/>
        <v>3.8959183673469391</v>
      </c>
      <c r="L117" s="90">
        <v>5922</v>
      </c>
      <c r="M117" s="87">
        <v>11317.5</v>
      </c>
      <c r="N117" s="104">
        <v>2201</v>
      </c>
      <c r="O117" s="86">
        <f t="shared" si="6"/>
        <v>2.6905951840072695</v>
      </c>
      <c r="P117" s="86">
        <f t="shared" ref="P117:P131" si="23">M117/N117</f>
        <v>5.141980917764652</v>
      </c>
      <c r="Q117" s="87">
        <v>2365.1999999999998</v>
      </c>
      <c r="R117" s="87">
        <v>2688.1</v>
      </c>
      <c r="S117" s="87">
        <v>1234</v>
      </c>
      <c r="T117" s="89">
        <f t="shared" si="11"/>
        <v>1.9166936790923823</v>
      </c>
      <c r="U117" s="89">
        <f t="shared" si="11"/>
        <v>2.1783630470016209</v>
      </c>
      <c r="V117" s="111">
        <v>70.599999999999994</v>
      </c>
      <c r="W117" s="90">
        <v>89.1</v>
      </c>
      <c r="X117" s="99">
        <v>75</v>
      </c>
      <c r="Y117" s="86">
        <f t="shared" si="20"/>
        <v>0.94133333333333324</v>
      </c>
      <c r="Z117" s="86">
        <f t="shared" si="21"/>
        <v>1.1879999999999999</v>
      </c>
      <c r="AA117" s="87">
        <v>61.3</v>
      </c>
      <c r="AB117" s="87">
        <v>76.3</v>
      </c>
      <c r="AC117" s="87">
        <v>35</v>
      </c>
      <c r="AD117" s="86">
        <f t="shared" si="15"/>
        <v>1.7514285714285713</v>
      </c>
      <c r="AE117" s="86">
        <f t="shared" si="15"/>
        <v>2.1799999999999997</v>
      </c>
      <c r="AF117" s="86"/>
      <c r="AG117" s="112">
        <v>56.6</v>
      </c>
      <c r="AH117" s="112">
        <v>68.8</v>
      </c>
      <c r="AI117" s="112">
        <v>61</v>
      </c>
      <c r="AJ117" s="113">
        <f t="shared" si="12"/>
        <v>0.82267441860465118</v>
      </c>
      <c r="AK117" s="113">
        <f t="shared" si="12"/>
        <v>1.1278688524590164</v>
      </c>
      <c r="AL117" s="112">
        <v>39</v>
      </c>
      <c r="AM117" s="112">
        <v>42.7</v>
      </c>
      <c r="AN117" s="112">
        <v>25</v>
      </c>
      <c r="AO117" s="113">
        <f t="shared" si="13"/>
        <v>1.56</v>
      </c>
      <c r="AP117" s="113">
        <f t="shared" si="13"/>
        <v>1.7080000000000002</v>
      </c>
      <c r="AQ117" s="87">
        <v>13.5</v>
      </c>
      <c r="AR117" s="87">
        <v>15.6</v>
      </c>
      <c r="AS117" s="87">
        <v>15</v>
      </c>
      <c r="AT117" s="89">
        <f t="shared" si="19"/>
        <v>0.9</v>
      </c>
      <c r="AU117" s="89">
        <f t="shared" si="19"/>
        <v>1.04</v>
      </c>
      <c r="AV117" s="88">
        <v>10.8</v>
      </c>
      <c r="AW117" s="88">
        <v>29.4</v>
      </c>
      <c r="AX117" s="88">
        <v>14</v>
      </c>
      <c r="AY117" s="86">
        <f t="shared" si="14"/>
        <v>0.77142857142857146</v>
      </c>
      <c r="AZ117" s="86">
        <f t="shared" si="14"/>
        <v>2.1</v>
      </c>
      <c r="BA117" s="87">
        <v>1012.6</v>
      </c>
      <c r="BB117" s="87">
        <v>1117.5999999999999</v>
      </c>
      <c r="BC117" s="99">
        <v>322</v>
      </c>
      <c r="BD117" s="86">
        <f t="shared" si="18"/>
        <v>3.14472049689441</v>
      </c>
      <c r="BE117" s="86">
        <f t="shared" si="18"/>
        <v>3.4708074534161488</v>
      </c>
      <c r="BF117" s="86">
        <v>3.1</v>
      </c>
      <c r="BG117" s="86">
        <v>23.2</v>
      </c>
      <c r="BH117" s="98">
        <v>6</v>
      </c>
      <c r="BI117" s="86">
        <f t="shared" si="16"/>
        <v>0.51666666666666672</v>
      </c>
      <c r="BJ117" s="86">
        <f t="shared" si="16"/>
        <v>3.8666666666666667</v>
      </c>
      <c r="BK117" s="87">
        <v>179.8</v>
      </c>
      <c r="BL117" s="87">
        <v>340.1</v>
      </c>
      <c r="BM117" s="87">
        <v>256</v>
      </c>
      <c r="BN117" s="86">
        <f t="shared" si="22"/>
        <v>0.70234375000000004</v>
      </c>
      <c r="BO117" s="86">
        <f t="shared" si="22"/>
        <v>1.3285156250000001</v>
      </c>
      <c r="BP117" s="87">
        <v>221</v>
      </c>
      <c r="BQ117" s="87">
        <v>315</v>
      </c>
      <c r="BR117" s="99">
        <v>140</v>
      </c>
      <c r="BS117" s="86">
        <f t="shared" si="17"/>
        <v>1.5785714285714285</v>
      </c>
      <c r="BT117" s="86">
        <f t="shared" si="17"/>
        <v>2.25</v>
      </c>
      <c r="BU117" s="87">
        <v>135.5</v>
      </c>
      <c r="BV117" s="87">
        <v>217.1</v>
      </c>
      <c r="BW117" s="87">
        <v>59</v>
      </c>
      <c r="BX117" s="86">
        <f t="shared" si="4"/>
        <v>2.2966101694915255</v>
      </c>
      <c r="BY117" s="86">
        <f t="shared" si="4"/>
        <v>3.6796610169491526</v>
      </c>
      <c r="BZ117" s="86"/>
      <c r="CA117" s="86"/>
      <c r="CB117" s="86"/>
      <c r="CC117" s="86"/>
      <c r="CD117" s="86"/>
      <c r="CE117" s="86"/>
      <c r="CF117" s="10"/>
      <c r="CG117" s="10"/>
      <c r="CH117" s="10"/>
      <c r="CI117" s="10"/>
      <c r="CJ117" s="10"/>
      <c r="CK117" s="10"/>
      <c r="CL117" s="10"/>
      <c r="CM117" s="10"/>
    </row>
    <row r="118" spans="1:91" ht="13.15" x14ac:dyDescent="0.4">
      <c r="A118" s="32">
        <v>1930</v>
      </c>
      <c r="B118" s="90">
        <v>1064.8</v>
      </c>
      <c r="C118" s="87">
        <v>3808.6</v>
      </c>
      <c r="D118" s="104">
        <v>663</v>
      </c>
      <c r="E118" s="86">
        <f t="shared" si="9"/>
        <v>1.6060331825037706</v>
      </c>
      <c r="F118" s="86">
        <f t="shared" si="9"/>
        <v>5.7444947209653092</v>
      </c>
      <c r="G118" s="87">
        <v>171</v>
      </c>
      <c r="H118" s="91">
        <v>208.1</v>
      </c>
      <c r="I118" s="91">
        <v>36</v>
      </c>
      <c r="J118" s="108">
        <f t="shared" si="10"/>
        <v>4.75</v>
      </c>
      <c r="K118" s="108">
        <f t="shared" si="10"/>
        <v>5.780555555555555</v>
      </c>
      <c r="L118" s="90">
        <v>6287</v>
      </c>
      <c r="M118" s="87">
        <v>12220</v>
      </c>
      <c r="N118" s="104">
        <v>1678</v>
      </c>
      <c r="O118" s="86">
        <f t="shared" si="6"/>
        <v>3.7467222884386175</v>
      </c>
      <c r="P118" s="86">
        <f t="shared" si="23"/>
        <v>7.2824791418355188</v>
      </c>
      <c r="Q118" s="87">
        <v>2759.1</v>
      </c>
      <c r="R118" s="87">
        <v>3241.9</v>
      </c>
      <c r="S118" s="87">
        <v>1069</v>
      </c>
      <c r="T118" s="89">
        <f t="shared" si="11"/>
        <v>2.5810102899906453</v>
      </c>
      <c r="U118" s="89">
        <f t="shared" si="11"/>
        <v>3.0326473339569691</v>
      </c>
      <c r="V118" s="111">
        <v>68.5</v>
      </c>
      <c r="W118" s="90">
        <v>89.4</v>
      </c>
      <c r="X118" s="99">
        <v>49</v>
      </c>
      <c r="Y118" s="86">
        <f t="shared" si="20"/>
        <v>1.3979591836734695</v>
      </c>
      <c r="Z118" s="86">
        <f t="shared" si="21"/>
        <v>1.8244897959183675</v>
      </c>
      <c r="AA118" s="87">
        <v>61.3</v>
      </c>
      <c r="AB118" s="87">
        <v>79.2</v>
      </c>
      <c r="AC118" s="87">
        <v>28</v>
      </c>
      <c r="AD118" s="86">
        <f t="shared" si="15"/>
        <v>2.1892857142857141</v>
      </c>
      <c r="AE118" s="86">
        <f t="shared" si="15"/>
        <v>2.8285714285714287</v>
      </c>
      <c r="AF118" s="86"/>
      <c r="AG118" s="87">
        <v>56.2</v>
      </c>
      <c r="AH118" s="87">
        <v>67</v>
      </c>
      <c r="AI118" s="87">
        <v>61</v>
      </c>
      <c r="AJ118" s="86">
        <f t="shared" si="12"/>
        <v>0.83880597014925373</v>
      </c>
      <c r="AK118" s="86">
        <f t="shared" si="12"/>
        <v>1.098360655737705</v>
      </c>
      <c r="AL118" s="87">
        <v>36</v>
      </c>
      <c r="AM118" s="87">
        <v>43.6</v>
      </c>
      <c r="AN118" s="87">
        <v>21</v>
      </c>
      <c r="AO118" s="86">
        <f t="shared" si="13"/>
        <v>1.7142857142857142</v>
      </c>
      <c r="AP118" s="86">
        <f t="shared" si="13"/>
        <v>2.0761904761904764</v>
      </c>
      <c r="AQ118" s="87">
        <v>15.4</v>
      </c>
      <c r="AR118" s="87">
        <v>20</v>
      </c>
      <c r="AS118" s="87">
        <v>13</v>
      </c>
      <c r="AT118" s="89">
        <f t="shared" si="19"/>
        <v>1.1846153846153846</v>
      </c>
      <c r="AU118" s="89">
        <f t="shared" si="19"/>
        <v>1.5384615384615385</v>
      </c>
      <c r="AV118" s="88">
        <v>10.4</v>
      </c>
      <c r="AW118" s="88">
        <v>27</v>
      </c>
      <c r="AX118" s="88">
        <v>12</v>
      </c>
      <c r="AY118" s="86">
        <f t="shared" si="14"/>
        <v>0.8666666666666667</v>
      </c>
      <c r="AZ118" s="86">
        <f t="shared" si="14"/>
        <v>2.25</v>
      </c>
      <c r="BA118" s="87">
        <v>1038</v>
      </c>
      <c r="BB118" s="87">
        <v>1146.0999999999999</v>
      </c>
      <c r="BC118" s="99">
        <v>289</v>
      </c>
      <c r="BD118" s="86">
        <f t="shared" si="18"/>
        <v>3.5916955017301038</v>
      </c>
      <c r="BE118" s="86">
        <f t="shared" si="18"/>
        <v>3.965743944636678</v>
      </c>
      <c r="BF118" s="86">
        <v>2.8</v>
      </c>
      <c r="BG118" s="86">
        <v>22.5</v>
      </c>
      <c r="BH118" s="98">
        <v>6</v>
      </c>
      <c r="BI118" s="86">
        <f t="shared" si="16"/>
        <v>0.46666666666666662</v>
      </c>
      <c r="BJ118" s="86">
        <f t="shared" si="16"/>
        <v>3.75</v>
      </c>
      <c r="BK118" s="87">
        <v>165.3</v>
      </c>
      <c r="BL118" s="87">
        <v>321.89999999999998</v>
      </c>
      <c r="BM118" s="87">
        <v>269</v>
      </c>
      <c r="BN118" s="86">
        <f t="shared" si="22"/>
        <v>0.61449814126394053</v>
      </c>
      <c r="BO118" s="86">
        <f t="shared" si="22"/>
        <v>1.1966542750929368</v>
      </c>
      <c r="BP118" s="87">
        <v>264</v>
      </c>
      <c r="BQ118" s="87">
        <v>380.8</v>
      </c>
      <c r="BR118" s="99">
        <v>119</v>
      </c>
      <c r="BS118" s="86">
        <f t="shared" si="17"/>
        <v>2.2184873949579833</v>
      </c>
      <c r="BT118" s="86">
        <f t="shared" si="17"/>
        <v>3.2</v>
      </c>
      <c r="BU118" s="87">
        <v>148.30000000000001</v>
      </c>
      <c r="BV118" s="87">
        <v>239.4</v>
      </c>
      <c r="BW118" s="87">
        <v>58</v>
      </c>
      <c r="BX118" s="86">
        <f t="shared" si="4"/>
        <v>2.556896551724138</v>
      </c>
      <c r="BY118" s="86">
        <f t="shared" si="4"/>
        <v>4.1275862068965514</v>
      </c>
      <c r="BZ118" s="86"/>
      <c r="CA118" s="86"/>
      <c r="CB118" s="86"/>
      <c r="CC118" s="86"/>
      <c r="CD118" s="86"/>
      <c r="CE118" s="86"/>
      <c r="CF118" s="10"/>
      <c r="CG118" s="10"/>
      <c r="CH118" s="10"/>
      <c r="CI118" s="10"/>
      <c r="CJ118" s="10"/>
      <c r="CK118" s="10"/>
      <c r="CL118" s="10"/>
      <c r="CM118" s="10"/>
    </row>
    <row r="119" spans="1:91" ht="13.15" x14ac:dyDescent="0.4">
      <c r="A119" s="32">
        <v>1931</v>
      </c>
      <c r="B119" s="90">
        <v>1005.6</v>
      </c>
      <c r="C119" s="87">
        <v>3849.3</v>
      </c>
      <c r="D119" s="104">
        <v>686</v>
      </c>
      <c r="E119" s="86">
        <f t="shared" si="9"/>
        <v>1.4658892128279883</v>
      </c>
      <c r="F119" s="86">
        <f t="shared" si="9"/>
        <v>5.6112244897959185</v>
      </c>
      <c r="G119" s="100">
        <v>189.6</v>
      </c>
      <c r="H119" s="106">
        <v>237.3</v>
      </c>
      <c r="I119" s="106">
        <v>22</v>
      </c>
      <c r="J119" s="110">
        <f t="shared" si="10"/>
        <v>8.6181818181818173</v>
      </c>
      <c r="K119" s="110">
        <f t="shared" si="10"/>
        <v>10.786363636363637</v>
      </c>
      <c r="L119" s="106">
        <v>8746</v>
      </c>
      <c r="M119" s="100">
        <v>14926.6</v>
      </c>
      <c r="N119" s="107">
        <v>1753</v>
      </c>
      <c r="O119" s="102">
        <f t="shared" si="6"/>
        <v>4.9891614375356532</v>
      </c>
      <c r="P119" s="102">
        <f t="shared" si="23"/>
        <v>8.5148887621220766</v>
      </c>
      <c r="Q119" s="100">
        <v>2783.8</v>
      </c>
      <c r="R119" s="100">
        <v>3393.9</v>
      </c>
      <c r="S119" s="100">
        <v>792</v>
      </c>
      <c r="T119" s="102">
        <f t="shared" si="11"/>
        <v>3.51489898989899</v>
      </c>
      <c r="U119" s="102">
        <f t="shared" si="11"/>
        <v>4.2852272727272727</v>
      </c>
      <c r="V119" s="111">
        <v>65.7</v>
      </c>
      <c r="W119" s="90">
        <v>89</v>
      </c>
      <c r="X119" s="99">
        <v>44</v>
      </c>
      <c r="Y119" s="86">
        <f t="shared" si="20"/>
        <v>1.4931818181818182</v>
      </c>
      <c r="Z119" s="86">
        <f t="shared" si="21"/>
        <v>2.0227272727272729</v>
      </c>
      <c r="AA119" s="87">
        <v>71.8</v>
      </c>
      <c r="AB119" s="87">
        <v>97.6</v>
      </c>
      <c r="AC119" s="87">
        <v>25</v>
      </c>
      <c r="AD119" s="86">
        <f t="shared" si="15"/>
        <v>2.8719999999999999</v>
      </c>
      <c r="AE119" s="86">
        <f t="shared" si="15"/>
        <v>3.9039999999999999</v>
      </c>
      <c r="AF119" s="86"/>
      <c r="AG119" s="87">
        <v>57.7</v>
      </c>
      <c r="AH119" s="87">
        <v>69</v>
      </c>
      <c r="AI119" s="87">
        <v>45</v>
      </c>
      <c r="AJ119" s="86">
        <f t="shared" si="12"/>
        <v>0.83623188405797111</v>
      </c>
      <c r="AK119" s="86">
        <f t="shared" si="12"/>
        <v>1.5333333333333334</v>
      </c>
      <c r="AL119" s="87">
        <v>34.799999999999997</v>
      </c>
      <c r="AM119" s="87">
        <v>46.6</v>
      </c>
      <c r="AN119" s="87">
        <v>15</v>
      </c>
      <c r="AO119" s="86">
        <f t="shared" si="13"/>
        <v>2.3199999999999998</v>
      </c>
      <c r="AP119" s="86">
        <f t="shared" si="13"/>
        <v>3.1066666666666669</v>
      </c>
      <c r="AQ119" s="87">
        <v>14.5</v>
      </c>
      <c r="AR119" s="87">
        <v>20.9</v>
      </c>
      <c r="AS119" s="87">
        <v>11</v>
      </c>
      <c r="AT119" s="89">
        <f t="shared" si="19"/>
        <v>1.3181818181818181</v>
      </c>
      <c r="AU119" s="89">
        <f t="shared" si="19"/>
        <v>1.9</v>
      </c>
      <c r="AV119" s="88">
        <v>8.5</v>
      </c>
      <c r="AW119" s="88">
        <v>25.5</v>
      </c>
      <c r="AX119" s="88">
        <v>11</v>
      </c>
      <c r="AY119" s="86">
        <f t="shared" si="14"/>
        <v>0.77272727272727271</v>
      </c>
      <c r="AZ119" s="86">
        <f t="shared" si="14"/>
        <v>2.3181818181818183</v>
      </c>
      <c r="BA119" s="87">
        <v>1062.4000000000001</v>
      </c>
      <c r="BB119" s="87">
        <v>1186</v>
      </c>
      <c r="BC119" s="99">
        <v>256</v>
      </c>
      <c r="BD119" s="86">
        <f t="shared" si="18"/>
        <v>4.1500000000000004</v>
      </c>
      <c r="BE119" s="86">
        <f t="shared" si="18"/>
        <v>4.6328125</v>
      </c>
      <c r="BF119" s="86">
        <v>2.6</v>
      </c>
      <c r="BG119" s="86">
        <v>21.9</v>
      </c>
      <c r="BH119" s="98">
        <v>5</v>
      </c>
      <c r="BI119" s="86">
        <f t="shared" si="16"/>
        <v>0.52</v>
      </c>
      <c r="BJ119" s="86">
        <f t="shared" si="16"/>
        <v>4.38</v>
      </c>
      <c r="BK119" s="87">
        <v>150.9</v>
      </c>
      <c r="BL119" s="87">
        <v>312.2</v>
      </c>
      <c r="BM119" s="87">
        <v>213</v>
      </c>
      <c r="BN119" s="86">
        <f t="shared" si="22"/>
        <v>0.70845070422535217</v>
      </c>
      <c r="BO119" s="86">
        <f t="shared" si="22"/>
        <v>1.4657276995305164</v>
      </c>
      <c r="BP119" s="100">
        <v>395.2</v>
      </c>
      <c r="BQ119" s="100">
        <v>523.5</v>
      </c>
      <c r="BR119" s="101">
        <v>100</v>
      </c>
      <c r="BS119" s="102">
        <f t="shared" si="17"/>
        <v>3.952</v>
      </c>
      <c r="BT119" s="102">
        <f t="shared" si="17"/>
        <v>5.2350000000000003</v>
      </c>
      <c r="BU119" s="88">
        <v>142.80000000000001</v>
      </c>
      <c r="BV119" s="88">
        <v>238.7</v>
      </c>
      <c r="BW119" s="88">
        <v>56</v>
      </c>
      <c r="BX119" s="86">
        <f t="shared" si="4"/>
        <v>2.5500000000000003</v>
      </c>
      <c r="BY119" s="86">
        <f t="shared" si="4"/>
        <v>4.2625000000000002</v>
      </c>
      <c r="BZ119" s="86"/>
      <c r="CA119" s="86"/>
      <c r="CB119" s="86"/>
      <c r="CC119" s="86"/>
      <c r="CD119" s="86"/>
      <c r="CE119" s="86"/>
      <c r="CF119" s="10"/>
      <c r="CG119" s="10"/>
      <c r="CH119" s="10"/>
      <c r="CI119" s="10"/>
      <c r="CJ119" s="10"/>
      <c r="CK119" s="10"/>
      <c r="CL119" s="10"/>
      <c r="CM119" s="10"/>
    </row>
    <row r="120" spans="1:91" ht="13.15" x14ac:dyDescent="0.4">
      <c r="A120" s="32">
        <v>1932</v>
      </c>
      <c r="B120" s="90">
        <v>1278.2</v>
      </c>
      <c r="C120" s="87">
        <v>4078.6</v>
      </c>
      <c r="D120" s="104">
        <v>742</v>
      </c>
      <c r="E120" s="86">
        <f t="shared" si="9"/>
        <v>1.7226415094339622</v>
      </c>
      <c r="F120" s="86">
        <f t="shared" si="9"/>
        <v>5.4967654986522909</v>
      </c>
      <c r="G120" s="87">
        <v>208.6</v>
      </c>
      <c r="H120" s="91">
        <v>316.39999999999998</v>
      </c>
      <c r="I120" s="91">
        <v>20</v>
      </c>
      <c r="J120" s="108">
        <f t="shared" si="10"/>
        <v>10.43</v>
      </c>
      <c r="K120" s="108">
        <f t="shared" si="10"/>
        <v>15.819999999999999</v>
      </c>
      <c r="L120" s="90">
        <v>7520</v>
      </c>
      <c r="M120" s="87">
        <v>15518.9</v>
      </c>
      <c r="N120" s="104">
        <v>1751</v>
      </c>
      <c r="O120" s="86">
        <f t="shared" si="6"/>
        <v>4.2946887492861219</v>
      </c>
      <c r="P120" s="86">
        <f t="shared" si="23"/>
        <v>8.8628783552255843</v>
      </c>
      <c r="Q120" s="87">
        <v>2808.1</v>
      </c>
      <c r="R120" s="87">
        <v>3850.7</v>
      </c>
      <c r="S120" s="87">
        <v>515</v>
      </c>
      <c r="T120" s="89">
        <f t="shared" si="11"/>
        <v>5.4526213592233006</v>
      </c>
      <c r="U120" s="89">
        <f t="shared" si="11"/>
        <v>7.4770873786407765</v>
      </c>
      <c r="V120" s="114">
        <v>66</v>
      </c>
      <c r="W120" s="106">
        <v>118</v>
      </c>
      <c r="X120" s="101">
        <v>36</v>
      </c>
      <c r="Y120" s="102">
        <f t="shared" si="20"/>
        <v>1.8333333333333333</v>
      </c>
      <c r="Z120" s="102">
        <f t="shared" si="21"/>
        <v>3.2777777777777777</v>
      </c>
      <c r="AA120" s="100">
        <v>74.3</v>
      </c>
      <c r="AB120" s="100">
        <v>102.1</v>
      </c>
      <c r="AC120" s="100">
        <v>23</v>
      </c>
      <c r="AD120" s="102">
        <f t="shared" si="15"/>
        <v>3.2304347826086954</v>
      </c>
      <c r="AE120" s="102">
        <f t="shared" si="15"/>
        <v>4.4391304347826086</v>
      </c>
      <c r="AF120" s="89"/>
      <c r="AG120" s="96">
        <v>69.5</v>
      </c>
      <c r="AH120" s="96">
        <v>91.2</v>
      </c>
      <c r="AI120" s="96">
        <v>35</v>
      </c>
      <c r="AJ120" s="97">
        <f t="shared" si="12"/>
        <v>0.76206140350877194</v>
      </c>
      <c r="AK120" s="97">
        <f t="shared" si="12"/>
        <v>2.6057142857142859</v>
      </c>
      <c r="AL120" s="100">
        <v>36.700000000000003</v>
      </c>
      <c r="AM120" s="100">
        <v>49</v>
      </c>
      <c r="AN120" s="100">
        <v>19</v>
      </c>
      <c r="AO120" s="102">
        <f t="shared" si="13"/>
        <v>1.9315789473684213</v>
      </c>
      <c r="AP120" s="102">
        <f t="shared" si="13"/>
        <v>2.5789473684210527</v>
      </c>
      <c r="AQ120" s="88">
        <v>14.2</v>
      </c>
      <c r="AR120" s="88">
        <v>21.3</v>
      </c>
      <c r="AS120" s="88">
        <v>9.1999999999999993</v>
      </c>
      <c r="AT120" s="89">
        <f t="shared" si="19"/>
        <v>1.5434782608695652</v>
      </c>
      <c r="AU120" s="89">
        <f t="shared" si="19"/>
        <v>2.3152173913043481</v>
      </c>
      <c r="AV120" s="88">
        <v>9.4</v>
      </c>
      <c r="AW120" s="88">
        <v>25.6</v>
      </c>
      <c r="AX120" s="88">
        <v>9</v>
      </c>
      <c r="AY120" s="86">
        <f t="shared" si="14"/>
        <v>1.0444444444444445</v>
      </c>
      <c r="AZ120" s="86">
        <f t="shared" si="14"/>
        <v>2.8444444444444446</v>
      </c>
      <c r="BA120" s="88">
        <v>1077.3</v>
      </c>
      <c r="BB120" s="88">
        <v>1206.8</v>
      </c>
      <c r="BC120" s="103">
        <v>212</v>
      </c>
      <c r="BD120" s="86">
        <f t="shared" si="18"/>
        <v>5.0816037735849058</v>
      </c>
      <c r="BE120" s="86">
        <f t="shared" si="18"/>
        <v>5.692452830188679</v>
      </c>
      <c r="BF120" s="102">
        <v>2.4</v>
      </c>
      <c r="BG120" s="102">
        <v>21.6</v>
      </c>
      <c r="BH120" s="110">
        <v>5</v>
      </c>
      <c r="BI120" s="102">
        <f t="shared" si="16"/>
        <v>0.48</v>
      </c>
      <c r="BJ120" s="102">
        <f t="shared" si="16"/>
        <v>4.32</v>
      </c>
      <c r="BK120" s="100">
        <v>142.19999999999999</v>
      </c>
      <c r="BL120" s="100">
        <v>348.3</v>
      </c>
      <c r="BM120" s="100">
        <v>186</v>
      </c>
      <c r="BN120" s="102">
        <f t="shared" si="22"/>
        <v>0.76451612903225796</v>
      </c>
      <c r="BO120" s="102">
        <f t="shared" si="22"/>
        <v>1.8725806451612903</v>
      </c>
      <c r="BP120" s="87">
        <v>413.2</v>
      </c>
      <c r="BQ120" s="87">
        <v>551.6</v>
      </c>
      <c r="BR120" s="99">
        <v>87</v>
      </c>
      <c r="BS120" s="86">
        <f t="shared" si="17"/>
        <v>4.7494252873563214</v>
      </c>
      <c r="BT120" s="86">
        <f t="shared" si="17"/>
        <v>6.3402298850574716</v>
      </c>
      <c r="BU120" s="87">
        <v>141.69999999999999</v>
      </c>
      <c r="BV120" s="87">
        <v>257.10000000000002</v>
      </c>
      <c r="BW120" s="87">
        <v>58</v>
      </c>
      <c r="BX120" s="86">
        <f t="shared" si="4"/>
        <v>2.443103448275862</v>
      </c>
      <c r="BY120" s="86">
        <f t="shared" si="4"/>
        <v>4.4327586206896559</v>
      </c>
      <c r="BZ120" s="86"/>
      <c r="CA120" s="86"/>
      <c r="CB120" s="86"/>
      <c r="CC120" s="86"/>
      <c r="CD120" s="86"/>
      <c r="CE120" s="86"/>
      <c r="CF120" s="10"/>
      <c r="CG120" s="10"/>
      <c r="CH120" s="10"/>
      <c r="CI120" s="10"/>
      <c r="CJ120" s="10"/>
      <c r="CK120" s="10"/>
      <c r="CL120" s="10"/>
      <c r="CM120" s="10"/>
    </row>
    <row r="121" spans="1:91" ht="13.15" x14ac:dyDescent="0.4">
      <c r="A121" s="32">
        <v>1933</v>
      </c>
      <c r="B121" s="90">
        <v>1274.5</v>
      </c>
      <c r="C121" s="87">
        <v>4063.2</v>
      </c>
      <c r="D121" s="104">
        <v>754</v>
      </c>
      <c r="E121" s="86">
        <f t="shared" si="9"/>
        <v>1.6903183023872679</v>
      </c>
      <c r="F121" s="86">
        <f t="shared" si="9"/>
        <v>5.3888594164456229</v>
      </c>
      <c r="G121" s="87">
        <v>225.1</v>
      </c>
      <c r="H121" s="91">
        <v>435.9</v>
      </c>
      <c r="I121" s="91">
        <v>26</v>
      </c>
      <c r="J121" s="108">
        <f t="shared" si="10"/>
        <v>8.657692307692308</v>
      </c>
      <c r="K121" s="108">
        <f t="shared" si="10"/>
        <v>16.765384615384615</v>
      </c>
      <c r="L121" s="90">
        <f>8617+455</f>
        <v>9072</v>
      </c>
      <c r="M121" s="87">
        <v>18417.400000000001</v>
      </c>
      <c r="N121" s="104">
        <v>2078</v>
      </c>
      <c r="O121" s="86">
        <f t="shared" si="6"/>
        <v>4.3657362848893166</v>
      </c>
      <c r="P121" s="86">
        <f t="shared" si="23"/>
        <v>8.8630413859480282</v>
      </c>
      <c r="Q121" s="87">
        <v>2826.8</v>
      </c>
      <c r="R121" s="87">
        <v>4082.5</v>
      </c>
      <c r="S121" s="87">
        <v>950</v>
      </c>
      <c r="T121" s="89">
        <f t="shared" si="11"/>
        <v>2.9755789473684211</v>
      </c>
      <c r="U121" s="89">
        <f t="shared" si="11"/>
        <v>4.2973684210526315</v>
      </c>
      <c r="V121" s="111">
        <v>78.400000000000006</v>
      </c>
      <c r="W121" s="90">
        <v>142.30000000000001</v>
      </c>
      <c r="X121" s="99">
        <v>43</v>
      </c>
      <c r="Y121" s="86">
        <f t="shared" si="20"/>
        <v>1.8232558139534885</v>
      </c>
      <c r="Z121" s="86">
        <f t="shared" si="21"/>
        <v>3.3093023255813958</v>
      </c>
      <c r="AA121" s="88">
        <v>77.5</v>
      </c>
      <c r="AB121" s="88">
        <v>108.4</v>
      </c>
      <c r="AC121" s="88">
        <v>24</v>
      </c>
      <c r="AD121" s="86">
        <f t="shared" si="15"/>
        <v>3.2291666666666665</v>
      </c>
      <c r="AE121" s="86">
        <f t="shared" si="15"/>
        <v>4.5166666666666666</v>
      </c>
      <c r="AF121" s="89"/>
      <c r="AG121" s="88">
        <v>86.7</v>
      </c>
      <c r="AH121" s="88">
        <v>124</v>
      </c>
      <c r="AI121" s="88">
        <v>39</v>
      </c>
      <c r="AJ121" s="86">
        <f t="shared" si="12"/>
        <v>0.6991935483870968</v>
      </c>
      <c r="AK121" s="86">
        <f t="shared" si="12"/>
        <v>3.1794871794871793</v>
      </c>
      <c r="AL121" s="88">
        <v>37.1</v>
      </c>
      <c r="AM121" s="88">
        <v>46.9</v>
      </c>
      <c r="AN121" s="88">
        <v>17</v>
      </c>
      <c r="AO121" s="86">
        <f t="shared" si="13"/>
        <v>2.1823529411764708</v>
      </c>
      <c r="AP121" s="86">
        <f t="shared" si="13"/>
        <v>2.7588235294117647</v>
      </c>
      <c r="AQ121" s="100">
        <v>12.6</v>
      </c>
      <c r="AR121" s="100">
        <v>20.2</v>
      </c>
      <c r="AS121" s="100">
        <v>8.3000000000000007</v>
      </c>
      <c r="AT121" s="102">
        <f t="shared" si="19"/>
        <v>1.5180722891566263</v>
      </c>
      <c r="AU121" s="102">
        <f t="shared" si="19"/>
        <v>2.4337349397590358</v>
      </c>
      <c r="AV121" s="88">
        <v>8.9</v>
      </c>
      <c r="AW121" s="88">
        <v>28</v>
      </c>
      <c r="AX121" s="88">
        <v>10</v>
      </c>
      <c r="AY121" s="86">
        <f t="shared" si="14"/>
        <v>0.89</v>
      </c>
      <c r="AZ121" s="86">
        <f t="shared" si="14"/>
        <v>2.8</v>
      </c>
      <c r="BA121" s="88">
        <v>1112.0999999999999</v>
      </c>
      <c r="BB121" s="88">
        <v>1318.5</v>
      </c>
      <c r="BC121" s="103">
        <v>223</v>
      </c>
      <c r="BD121" s="86">
        <f t="shared" si="18"/>
        <v>4.9869955156950665</v>
      </c>
      <c r="BE121" s="86">
        <f t="shared" si="18"/>
        <v>5.9125560538116595</v>
      </c>
      <c r="BF121" s="86">
        <v>2.4</v>
      </c>
      <c r="BG121" s="86">
        <v>17.899999999999999</v>
      </c>
      <c r="BH121" s="98">
        <v>4</v>
      </c>
      <c r="BI121" s="86">
        <f t="shared" si="16"/>
        <v>0.6</v>
      </c>
      <c r="BJ121" s="86">
        <f t="shared" si="16"/>
        <v>4.4749999999999996</v>
      </c>
      <c r="BK121" s="87">
        <v>144.30000000000001</v>
      </c>
      <c r="BL121" s="87">
        <v>361.8</v>
      </c>
      <c r="BM121" s="87"/>
      <c r="BN121" s="86"/>
      <c r="BO121" s="86"/>
      <c r="BP121" s="87">
        <v>431.6</v>
      </c>
      <c r="BQ121" s="87">
        <v>617</v>
      </c>
      <c r="BR121" s="99">
        <v>103</v>
      </c>
      <c r="BS121" s="86">
        <f t="shared" si="17"/>
        <v>4.190291262135923</v>
      </c>
      <c r="BT121" s="86">
        <f t="shared" si="17"/>
        <v>5.9902912621359219</v>
      </c>
      <c r="BU121" s="100">
        <v>141.69999999999999</v>
      </c>
      <c r="BV121" s="100">
        <v>295.60000000000002</v>
      </c>
      <c r="BW121" s="100">
        <v>58</v>
      </c>
      <c r="BX121" s="102">
        <f t="shared" si="4"/>
        <v>2.443103448275862</v>
      </c>
      <c r="BY121" s="102">
        <f t="shared" si="4"/>
        <v>5.0965517241379317</v>
      </c>
      <c r="BZ121" s="86"/>
      <c r="CA121" s="86"/>
      <c r="CB121" s="86"/>
      <c r="CC121" s="86"/>
      <c r="CD121" s="86"/>
      <c r="CE121" s="86"/>
      <c r="CF121" s="10"/>
      <c r="CG121" s="10"/>
      <c r="CH121" s="10"/>
      <c r="CI121" s="10"/>
      <c r="CJ121" s="10"/>
      <c r="CK121" s="10"/>
      <c r="CL121" s="10"/>
      <c r="CM121" s="10"/>
    </row>
    <row r="122" spans="1:91" ht="13.15" x14ac:dyDescent="0.4">
      <c r="A122" s="32">
        <v>1934</v>
      </c>
      <c r="B122" s="90">
        <v>1276.3</v>
      </c>
      <c r="C122" s="87">
        <v>3886.8</v>
      </c>
      <c r="D122" s="104">
        <v>764</v>
      </c>
      <c r="E122" s="86">
        <f t="shared" si="9"/>
        <v>1.6705497382198953</v>
      </c>
      <c r="F122" s="86">
        <f t="shared" si="9"/>
        <v>5.0874345549738225</v>
      </c>
      <c r="G122" s="87">
        <v>241.7</v>
      </c>
      <c r="H122" s="91">
        <v>495</v>
      </c>
      <c r="I122" s="91">
        <v>43</v>
      </c>
      <c r="J122" s="108">
        <f t="shared" si="10"/>
        <v>5.6209302325581394</v>
      </c>
      <c r="K122" s="108">
        <f t="shared" si="10"/>
        <v>11.511627906976743</v>
      </c>
      <c r="L122" s="90">
        <f>9531+419</f>
        <v>9950</v>
      </c>
      <c r="M122" s="87">
        <v>17524.7</v>
      </c>
      <c r="N122" s="104">
        <v>2520</v>
      </c>
      <c r="O122" s="86">
        <f t="shared" si="6"/>
        <v>3.9484126984126986</v>
      </c>
      <c r="P122" s="86">
        <f t="shared" si="23"/>
        <v>6.954246031746032</v>
      </c>
      <c r="Q122" s="87">
        <v>2743.9</v>
      </c>
      <c r="R122" s="87">
        <v>4132.7</v>
      </c>
      <c r="S122" s="87">
        <v>1043</v>
      </c>
      <c r="T122" s="89">
        <f t="shared" si="11"/>
        <v>2.6307766059443911</v>
      </c>
      <c r="U122" s="89">
        <f t="shared" si="11"/>
        <v>3.962320230105465</v>
      </c>
      <c r="V122" s="111">
        <v>107.5</v>
      </c>
      <c r="W122" s="90">
        <v>189.8</v>
      </c>
      <c r="X122" s="99">
        <v>55</v>
      </c>
      <c r="Y122" s="86">
        <f t="shared" si="20"/>
        <v>1.9545454545454546</v>
      </c>
      <c r="Z122" s="86">
        <f t="shared" si="21"/>
        <v>3.4509090909090911</v>
      </c>
      <c r="AA122" s="88">
        <v>83.9</v>
      </c>
      <c r="AB122" s="88">
        <v>114.5</v>
      </c>
      <c r="AC122" s="88">
        <v>26</v>
      </c>
      <c r="AD122" s="86">
        <f t="shared" si="15"/>
        <v>3.226923076923077</v>
      </c>
      <c r="AE122" s="86">
        <f t="shared" si="15"/>
        <v>4.4038461538461542</v>
      </c>
      <c r="AF122" s="89"/>
      <c r="AG122" s="88">
        <v>87.8</v>
      </c>
      <c r="AH122" s="88">
        <v>124.8</v>
      </c>
      <c r="AI122" s="88">
        <v>48</v>
      </c>
      <c r="AJ122" s="86">
        <f t="shared" si="12"/>
        <v>0.70352564102564097</v>
      </c>
      <c r="AK122" s="86">
        <f t="shared" si="12"/>
        <v>2.6</v>
      </c>
      <c r="AL122" s="88">
        <v>36.700000000000003</v>
      </c>
      <c r="AM122" s="88">
        <v>45.3</v>
      </c>
      <c r="AN122" s="88">
        <v>22</v>
      </c>
      <c r="AO122" s="86">
        <f t="shared" si="13"/>
        <v>1.6681818181818182</v>
      </c>
      <c r="AP122" s="86">
        <f t="shared" si="13"/>
        <v>2.0590909090909091</v>
      </c>
      <c r="AQ122" s="88">
        <v>14.5</v>
      </c>
      <c r="AR122" s="88">
        <v>22.1</v>
      </c>
      <c r="AS122" s="88">
        <v>8.6</v>
      </c>
      <c r="AT122" s="89">
        <f t="shared" si="19"/>
        <v>1.6860465116279071</v>
      </c>
      <c r="AU122" s="89">
        <f t="shared" si="19"/>
        <v>2.5697674418604652</v>
      </c>
      <c r="AV122" s="88">
        <v>7.6</v>
      </c>
      <c r="AW122" s="88">
        <v>28.7</v>
      </c>
      <c r="AX122" s="88">
        <v>11</v>
      </c>
      <c r="AY122" s="86">
        <f t="shared" si="14"/>
        <v>0.69090909090909092</v>
      </c>
      <c r="AZ122" s="86">
        <f t="shared" si="14"/>
        <v>2.6090909090909089</v>
      </c>
      <c r="BA122" s="88">
        <v>1136.3</v>
      </c>
      <c r="BB122" s="88">
        <v>1334.8</v>
      </c>
      <c r="BC122" s="103">
        <v>295</v>
      </c>
      <c r="BD122" s="86">
        <f t="shared" si="18"/>
        <v>3.851864406779661</v>
      </c>
      <c r="BE122" s="86">
        <f t="shared" si="18"/>
        <v>4.5247457627118646</v>
      </c>
      <c r="BF122" s="86">
        <v>2.2999999999999998</v>
      </c>
      <c r="BG122" s="86">
        <v>10</v>
      </c>
      <c r="BH122" s="98">
        <v>4</v>
      </c>
      <c r="BI122" s="86">
        <f t="shared" si="16"/>
        <v>0.57499999999999996</v>
      </c>
      <c r="BJ122" s="86">
        <f t="shared" si="16"/>
        <v>2.5</v>
      </c>
      <c r="BK122" s="87">
        <v>148.5</v>
      </c>
      <c r="BL122" s="87">
        <v>371.4</v>
      </c>
      <c r="BM122" s="87"/>
      <c r="BN122" s="86"/>
      <c r="BO122" s="86"/>
      <c r="BP122" s="87">
        <v>453</v>
      </c>
      <c r="BQ122" s="87">
        <v>682.5</v>
      </c>
      <c r="BR122" s="99">
        <v>126</v>
      </c>
      <c r="BS122" s="86">
        <f t="shared" si="17"/>
        <v>3.5952380952380953</v>
      </c>
      <c r="BT122" s="86">
        <f t="shared" si="17"/>
        <v>5.416666666666667</v>
      </c>
      <c r="BU122" s="87">
        <v>141.69999999999999</v>
      </c>
      <c r="BV122" s="87">
        <v>313.7</v>
      </c>
      <c r="BW122" s="87">
        <v>61</v>
      </c>
      <c r="BX122" s="86">
        <f t="shared" si="4"/>
        <v>2.3229508196721311</v>
      </c>
      <c r="BY122" s="86">
        <f t="shared" si="4"/>
        <v>5.1426229508196721</v>
      </c>
      <c r="BZ122" s="86"/>
      <c r="CA122" s="86"/>
      <c r="CB122" s="86"/>
      <c r="CC122" s="86"/>
      <c r="CD122" s="86"/>
      <c r="CE122" s="86"/>
      <c r="CF122" s="10"/>
      <c r="CG122" s="10"/>
      <c r="CH122" s="10"/>
      <c r="CI122" s="10"/>
      <c r="CJ122" s="10"/>
      <c r="CK122" s="10"/>
      <c r="CL122" s="10"/>
      <c r="CM122" s="10"/>
    </row>
    <row r="123" spans="1:91" ht="13.15" x14ac:dyDescent="0.4">
      <c r="A123" s="32">
        <v>1935</v>
      </c>
      <c r="B123" s="90">
        <v>1242.2</v>
      </c>
      <c r="C123" s="87">
        <v>4363</v>
      </c>
      <c r="D123" s="104">
        <v>847</v>
      </c>
      <c r="E123" s="86">
        <f t="shared" si="9"/>
        <v>1.4665879574970484</v>
      </c>
      <c r="F123" s="86">
        <f t="shared" si="9"/>
        <v>5.1511216056670603</v>
      </c>
      <c r="G123" s="87">
        <v>233.7</v>
      </c>
      <c r="H123" s="91">
        <v>670.9</v>
      </c>
      <c r="I123" s="91">
        <v>56</v>
      </c>
      <c r="J123" s="108">
        <f t="shared" si="10"/>
        <v>4.1732142857142858</v>
      </c>
      <c r="K123" s="108">
        <f t="shared" si="10"/>
        <v>11.980357142857143</v>
      </c>
      <c r="L123" s="90">
        <f>9262+329</f>
        <v>9591</v>
      </c>
      <c r="M123" s="87">
        <v>17875.599999999999</v>
      </c>
      <c r="N123" s="104">
        <v>2723</v>
      </c>
      <c r="O123" s="86">
        <f t="shared" si="6"/>
        <v>3.5222181417554168</v>
      </c>
      <c r="P123" s="86">
        <f t="shared" si="23"/>
        <v>6.5646713183988243</v>
      </c>
      <c r="Q123" s="87">
        <v>2718.3</v>
      </c>
      <c r="R123" s="87">
        <v>4251.8999999999996</v>
      </c>
      <c r="S123" s="87">
        <v>1341</v>
      </c>
      <c r="T123" s="89">
        <f t="shared" si="11"/>
        <v>2.0270693512304252</v>
      </c>
      <c r="U123" s="89">
        <f t="shared" si="11"/>
        <v>3.1706935123042501</v>
      </c>
      <c r="V123" s="114">
        <v>151.1</v>
      </c>
      <c r="W123" s="106">
        <v>234.8</v>
      </c>
      <c r="X123" s="101">
        <v>62</v>
      </c>
      <c r="Y123" s="102">
        <f t="shared" si="20"/>
        <v>2.4370967741935483</v>
      </c>
      <c r="Z123" s="102">
        <f t="shared" si="21"/>
        <v>3.7870967741935484</v>
      </c>
      <c r="AA123" s="88">
        <v>83.7</v>
      </c>
      <c r="AB123" s="88">
        <v>115.5</v>
      </c>
      <c r="AC123" s="88">
        <v>27</v>
      </c>
      <c r="AD123" s="86">
        <f t="shared" si="15"/>
        <v>3.1</v>
      </c>
      <c r="AE123" s="86">
        <f t="shared" si="15"/>
        <v>4.2777777777777777</v>
      </c>
      <c r="AF123" s="89"/>
      <c r="AG123" s="88">
        <v>71.8</v>
      </c>
      <c r="AH123" s="88">
        <v>91.4</v>
      </c>
      <c r="AI123" s="88">
        <v>66</v>
      </c>
      <c r="AJ123" s="86">
        <f t="shared" si="12"/>
        <v>0.78555798687089706</v>
      </c>
      <c r="AK123" s="86">
        <f t="shared" si="12"/>
        <v>1.384848484848485</v>
      </c>
      <c r="AL123" s="88">
        <v>39.5</v>
      </c>
      <c r="AM123" s="88">
        <v>45.7</v>
      </c>
      <c r="AN123" s="88">
        <v>22</v>
      </c>
      <c r="AO123" s="86">
        <f t="shared" si="13"/>
        <v>1.7954545454545454</v>
      </c>
      <c r="AP123" s="86">
        <f t="shared" si="13"/>
        <v>2.0772727272727276</v>
      </c>
      <c r="AQ123" s="88">
        <v>15</v>
      </c>
      <c r="AR123" s="88">
        <v>22.2</v>
      </c>
      <c r="AS123" s="88">
        <v>9.6</v>
      </c>
      <c r="AT123" s="89">
        <f t="shared" si="19"/>
        <v>1.5625</v>
      </c>
      <c r="AU123" s="89">
        <f t="shared" si="19"/>
        <v>2.3125</v>
      </c>
      <c r="AV123" s="88">
        <v>7</v>
      </c>
      <c r="AW123" s="88">
        <v>27.8</v>
      </c>
      <c r="AX123" s="88">
        <v>10</v>
      </c>
      <c r="AY123" s="86">
        <f t="shared" si="14"/>
        <v>0.7</v>
      </c>
      <c r="AZ123" s="86">
        <f t="shared" si="14"/>
        <v>2.7800000000000002</v>
      </c>
      <c r="BA123" s="88">
        <v>1161.4000000000001</v>
      </c>
      <c r="BB123" s="88">
        <v>1381.8</v>
      </c>
      <c r="BC123" s="103">
        <v>313</v>
      </c>
      <c r="BD123" s="86">
        <f t="shared" si="18"/>
        <v>3.7105431309904158</v>
      </c>
      <c r="BE123" s="86">
        <f t="shared" si="18"/>
        <v>4.4146964856230033</v>
      </c>
      <c r="BF123" s="86">
        <v>2.2999999999999998</v>
      </c>
      <c r="BG123" s="86">
        <v>8.1999999999999993</v>
      </c>
      <c r="BH123" s="98">
        <v>5</v>
      </c>
      <c r="BI123" s="86">
        <f t="shared" si="16"/>
        <v>0.45999999999999996</v>
      </c>
      <c r="BJ123" s="86">
        <f t="shared" si="16"/>
        <v>1.64</v>
      </c>
      <c r="BK123" s="87">
        <v>431.2</v>
      </c>
      <c r="BL123" s="87">
        <v>717</v>
      </c>
      <c r="BM123" s="87">
        <v>343</v>
      </c>
      <c r="BN123" s="86">
        <f t="shared" si="22"/>
        <v>1.2571428571428571</v>
      </c>
      <c r="BO123" s="86">
        <f t="shared" si="22"/>
        <v>2.0903790087463556</v>
      </c>
      <c r="BP123" s="87">
        <v>473.6</v>
      </c>
      <c r="BQ123" s="87">
        <v>690.4</v>
      </c>
      <c r="BR123" s="99">
        <v>140</v>
      </c>
      <c r="BS123" s="86">
        <f t="shared" si="17"/>
        <v>3.382857142857143</v>
      </c>
      <c r="BT123" s="86">
        <f t="shared" si="17"/>
        <v>4.9314285714285715</v>
      </c>
      <c r="BU123" s="87">
        <v>141.69999999999999</v>
      </c>
      <c r="BV123" s="87">
        <v>302.7</v>
      </c>
      <c r="BW123" s="87">
        <v>87</v>
      </c>
      <c r="BX123" s="86">
        <f t="shared" si="4"/>
        <v>1.6287356321839079</v>
      </c>
      <c r="BY123" s="86">
        <f t="shared" si="4"/>
        <v>3.4793103448275859</v>
      </c>
      <c r="BZ123" s="86"/>
      <c r="CA123" s="86"/>
      <c r="CB123" s="86"/>
      <c r="CC123" s="86"/>
      <c r="CD123" s="86"/>
      <c r="CE123" s="86"/>
      <c r="CF123" s="10"/>
      <c r="CG123" s="10"/>
      <c r="CH123" s="10"/>
      <c r="CI123" s="10"/>
      <c r="CJ123" s="10"/>
      <c r="CK123" s="10"/>
      <c r="CL123" s="10"/>
      <c r="CM123" s="10"/>
    </row>
    <row r="124" spans="1:91" ht="13.15" x14ac:dyDescent="0.4">
      <c r="A124" s="32">
        <v>1936</v>
      </c>
      <c r="B124" s="90">
        <v>943.2</v>
      </c>
      <c r="C124" s="87">
        <v>4262.6000000000004</v>
      </c>
      <c r="D124" s="104">
        <v>873</v>
      </c>
      <c r="E124" s="86">
        <f t="shared" si="9"/>
        <v>1.0804123711340208</v>
      </c>
      <c r="F124" s="86">
        <f t="shared" si="9"/>
        <v>4.88270332187858</v>
      </c>
      <c r="G124" s="87">
        <v>1458.6</v>
      </c>
      <c r="H124" s="91">
        <v>2009.6</v>
      </c>
      <c r="I124" s="91">
        <v>80</v>
      </c>
      <c r="J124" s="108">
        <f t="shared" si="10"/>
        <v>18.232499999999998</v>
      </c>
      <c r="K124" s="108">
        <f t="shared" si="10"/>
        <v>25.119999999999997</v>
      </c>
      <c r="L124" s="90">
        <f>9023+514</f>
        <v>9537</v>
      </c>
      <c r="M124" s="87">
        <v>18073.5</v>
      </c>
      <c r="N124" s="104">
        <v>3127</v>
      </c>
      <c r="O124" s="86">
        <f t="shared" si="6"/>
        <v>3.0498880716341543</v>
      </c>
      <c r="P124" s="86">
        <f t="shared" si="23"/>
        <v>5.7798209146146462</v>
      </c>
      <c r="Q124" s="87">
        <v>2624.2</v>
      </c>
      <c r="R124" s="87">
        <v>4133.6000000000004</v>
      </c>
      <c r="S124" s="87">
        <v>1351</v>
      </c>
      <c r="T124" s="89">
        <f t="shared" si="11"/>
        <v>1.9424130273871205</v>
      </c>
      <c r="U124" s="89">
        <f t="shared" si="11"/>
        <v>3.0596595114729834</v>
      </c>
      <c r="V124" s="111">
        <v>144.80000000000001</v>
      </c>
      <c r="W124" s="90">
        <v>225.9</v>
      </c>
      <c r="X124" s="99">
        <v>73</v>
      </c>
      <c r="Y124" s="86">
        <f t="shared" si="20"/>
        <v>1.9835616438356165</v>
      </c>
      <c r="Z124" s="86">
        <f t="shared" si="21"/>
        <v>3.0945205479452054</v>
      </c>
      <c r="AA124" s="87">
        <v>83</v>
      </c>
      <c r="AB124" s="87">
        <v>119.7</v>
      </c>
      <c r="AC124" s="87">
        <v>35</v>
      </c>
      <c r="AD124" s="86">
        <f t="shared" si="15"/>
        <v>2.3714285714285714</v>
      </c>
      <c r="AE124" s="86">
        <f t="shared" si="15"/>
        <v>3.42</v>
      </c>
      <c r="AF124" s="86"/>
      <c r="AG124" s="87">
        <v>65.3</v>
      </c>
      <c r="AH124" s="87">
        <v>82.2</v>
      </c>
      <c r="AI124" s="87">
        <v>72</v>
      </c>
      <c r="AJ124" s="86">
        <f t="shared" si="12"/>
        <v>0.7944038929440389</v>
      </c>
      <c r="AK124" s="86">
        <f t="shared" si="12"/>
        <v>1.1416666666666666</v>
      </c>
      <c r="AL124" s="87">
        <v>33.6</v>
      </c>
      <c r="AM124" s="87">
        <v>39.1</v>
      </c>
      <c r="AN124" s="87">
        <v>23</v>
      </c>
      <c r="AO124" s="86">
        <f t="shared" si="13"/>
        <v>1.4608695652173913</v>
      </c>
      <c r="AP124" s="86">
        <f t="shared" si="13"/>
        <v>1.7</v>
      </c>
      <c r="AQ124" s="100">
        <v>14.2</v>
      </c>
      <c r="AR124" s="100">
        <v>20.2</v>
      </c>
      <c r="AS124" s="100">
        <v>11</v>
      </c>
      <c r="AT124" s="102">
        <f t="shared" si="19"/>
        <v>1.2909090909090908</v>
      </c>
      <c r="AU124" s="102">
        <f t="shared" si="19"/>
        <v>1.8363636363636362</v>
      </c>
      <c r="AV124" s="88">
        <v>6.5</v>
      </c>
      <c r="AW124" s="88">
        <v>28.3</v>
      </c>
      <c r="AX124" s="88">
        <v>12</v>
      </c>
      <c r="AY124" s="86">
        <f t="shared" si="14"/>
        <v>0.54166666666666663</v>
      </c>
      <c r="AZ124" s="86">
        <f t="shared" si="14"/>
        <v>2.3583333333333334</v>
      </c>
      <c r="BA124" s="87">
        <v>1186.4000000000001</v>
      </c>
      <c r="BB124" s="87">
        <v>1429.3</v>
      </c>
      <c r="BC124" s="99">
        <v>385</v>
      </c>
      <c r="BD124" s="86">
        <f t="shared" si="18"/>
        <v>3.0815584415584416</v>
      </c>
      <c r="BE124" s="86">
        <f t="shared" si="18"/>
        <v>3.7124675324675325</v>
      </c>
      <c r="BF124" s="86">
        <v>2.2000000000000002</v>
      </c>
      <c r="BG124" s="86">
        <v>8.9</v>
      </c>
      <c r="BH124" s="98">
        <v>5</v>
      </c>
      <c r="BI124" s="86">
        <f t="shared" si="16"/>
        <v>0.44000000000000006</v>
      </c>
      <c r="BJ124" s="86">
        <f t="shared" si="16"/>
        <v>1.78</v>
      </c>
      <c r="BK124" s="87">
        <v>580.20000000000005</v>
      </c>
      <c r="BL124" s="87" t="s">
        <v>18</v>
      </c>
      <c r="BM124" s="87">
        <v>458</v>
      </c>
      <c r="BN124" s="86">
        <f t="shared" si="22"/>
        <v>1.2668122270742359</v>
      </c>
      <c r="BO124" s="86"/>
      <c r="BP124" s="87">
        <v>474.2</v>
      </c>
      <c r="BQ124" s="87">
        <v>706.7</v>
      </c>
      <c r="BR124" s="99">
        <v>160</v>
      </c>
      <c r="BS124" s="86">
        <f t="shared" si="17"/>
        <v>2.9637500000000001</v>
      </c>
      <c r="BT124" s="86">
        <f t="shared" si="17"/>
        <v>4.4168750000000001</v>
      </c>
      <c r="BU124" s="87">
        <v>141.69999999999999</v>
      </c>
      <c r="BV124" s="87">
        <v>307.89999999999998</v>
      </c>
      <c r="BW124" s="87">
        <v>87</v>
      </c>
      <c r="BX124" s="86">
        <f t="shared" si="4"/>
        <v>1.6287356321839079</v>
      </c>
      <c r="BY124" s="86">
        <f t="shared" si="4"/>
        <v>3.5390804597701147</v>
      </c>
      <c r="BZ124" s="86"/>
      <c r="CA124" s="86"/>
      <c r="CB124" s="86"/>
      <c r="CC124" s="86"/>
      <c r="CD124" s="86"/>
      <c r="CE124" s="86"/>
      <c r="CF124" s="10"/>
      <c r="CG124" s="10"/>
      <c r="CH124" s="10"/>
      <c r="CI124" s="10"/>
      <c r="CJ124" s="10"/>
      <c r="CK124" s="10"/>
      <c r="CL124" s="10"/>
      <c r="CM124" s="10"/>
    </row>
    <row r="125" spans="1:91" ht="13.15" x14ac:dyDescent="0.4">
      <c r="A125" s="32">
        <v>1937</v>
      </c>
      <c r="B125" s="90">
        <v>1055.4000000000001</v>
      </c>
      <c r="C125" s="87">
        <v>4793.7</v>
      </c>
      <c r="D125" s="104">
        <v>991</v>
      </c>
      <c r="E125" s="86">
        <f t="shared" si="9"/>
        <v>1.0649848637739658</v>
      </c>
      <c r="F125" s="86">
        <f t="shared" si="9"/>
        <v>4.8372351160443996</v>
      </c>
      <c r="G125" s="87">
        <v>1527.5</v>
      </c>
      <c r="H125" s="91">
        <v>1991.1</v>
      </c>
      <c r="I125" s="91">
        <v>200</v>
      </c>
      <c r="J125" s="108">
        <f t="shared" si="10"/>
        <v>7.6375000000000002</v>
      </c>
      <c r="K125" s="108">
        <f t="shared" si="10"/>
        <v>9.9554999999999989</v>
      </c>
      <c r="L125" s="106">
        <f>8452+405</f>
        <v>8857</v>
      </c>
      <c r="M125" s="100">
        <v>19060.900000000001</v>
      </c>
      <c r="N125" s="107">
        <v>3462</v>
      </c>
      <c r="O125" s="102">
        <f t="shared" si="6"/>
        <v>2.5583477758521087</v>
      </c>
      <c r="P125" s="102">
        <f t="shared" si="23"/>
        <v>5.5057481224725597</v>
      </c>
      <c r="Q125" s="100">
        <v>2556.6999999999998</v>
      </c>
      <c r="R125" s="100">
        <v>4081.7</v>
      </c>
      <c r="S125" s="100">
        <v>1437</v>
      </c>
      <c r="T125" s="102">
        <f t="shared" si="11"/>
        <v>1.7791927627000694</v>
      </c>
      <c r="U125" s="102">
        <f t="shared" si="11"/>
        <v>2.8404314544189284</v>
      </c>
      <c r="V125" s="111">
        <v>163.80000000000001</v>
      </c>
      <c r="W125" s="90">
        <v>243.8</v>
      </c>
      <c r="X125" s="99">
        <v>86</v>
      </c>
      <c r="Y125" s="86">
        <f t="shared" si="20"/>
        <v>1.9046511627906979</v>
      </c>
      <c r="Z125" s="86">
        <f t="shared" si="21"/>
        <v>2.8348837209302329</v>
      </c>
      <c r="AA125" s="87">
        <v>104.2</v>
      </c>
      <c r="AB125" s="87">
        <v>141.9</v>
      </c>
      <c r="AC125" s="87">
        <v>38</v>
      </c>
      <c r="AD125" s="86">
        <f t="shared" si="15"/>
        <v>2.7421052631578946</v>
      </c>
      <c r="AE125" s="86">
        <f t="shared" si="15"/>
        <v>3.7342105263157896</v>
      </c>
      <c r="AF125" s="86"/>
      <c r="AG125" s="87">
        <v>78.400000000000006</v>
      </c>
      <c r="AH125" s="87">
        <v>105.2</v>
      </c>
      <c r="AI125" s="87">
        <v>80</v>
      </c>
      <c r="AJ125" s="86">
        <f t="shared" si="12"/>
        <v>0.74524714828897343</v>
      </c>
      <c r="AK125" s="86">
        <f t="shared" si="12"/>
        <v>1.3149999999999999</v>
      </c>
      <c r="AL125" s="87">
        <v>32.700000000000003</v>
      </c>
      <c r="AM125" s="87">
        <v>36.9</v>
      </c>
      <c r="AN125" s="87">
        <v>21</v>
      </c>
      <c r="AO125" s="86">
        <f t="shared" si="13"/>
        <v>1.5571428571428574</v>
      </c>
      <c r="AP125" s="86">
        <f t="shared" si="13"/>
        <v>1.7571428571428571</v>
      </c>
      <c r="AQ125" s="88">
        <v>13.8</v>
      </c>
      <c r="AR125" s="88">
        <v>18.399999999999999</v>
      </c>
      <c r="AS125" s="88">
        <v>12</v>
      </c>
      <c r="AT125" s="89">
        <f t="shared" si="19"/>
        <v>1.1500000000000001</v>
      </c>
      <c r="AU125" s="89">
        <f t="shared" si="19"/>
        <v>1.5333333333333332</v>
      </c>
      <c r="AV125" s="88">
        <v>6.1</v>
      </c>
      <c r="AW125" s="88">
        <v>28.1</v>
      </c>
      <c r="AX125" s="88">
        <v>12</v>
      </c>
      <c r="AY125" s="86">
        <f t="shared" si="14"/>
        <v>0.5083333333333333</v>
      </c>
      <c r="AZ125" s="86">
        <f t="shared" si="14"/>
        <v>2.3416666666666668</v>
      </c>
      <c r="BA125" s="87">
        <v>1212.8</v>
      </c>
      <c r="BB125" s="87">
        <v>1516.6</v>
      </c>
      <c r="BC125" s="99">
        <v>451</v>
      </c>
      <c r="BD125" s="86">
        <f t="shared" si="18"/>
        <v>2.6891352549889134</v>
      </c>
      <c r="BE125" s="86">
        <f t="shared" si="18"/>
        <v>3.3627494456762745</v>
      </c>
      <c r="BF125" s="86">
        <v>2.2000000000000002</v>
      </c>
      <c r="BG125" s="86">
        <v>8.6999999999999993</v>
      </c>
      <c r="BH125" s="98">
        <v>8</v>
      </c>
      <c r="BI125" s="86">
        <f t="shared" si="16"/>
        <v>0.27500000000000002</v>
      </c>
      <c r="BJ125" s="86">
        <f t="shared" si="16"/>
        <v>1.0874999999999999</v>
      </c>
      <c r="BK125" s="87">
        <v>1258</v>
      </c>
      <c r="BL125" s="87">
        <v>1928</v>
      </c>
      <c r="BM125" s="87">
        <v>1889</v>
      </c>
      <c r="BN125" s="86">
        <f t="shared" si="22"/>
        <v>0.66596082583377447</v>
      </c>
      <c r="BO125" s="86">
        <f t="shared" si="22"/>
        <v>1.0206458443620963</v>
      </c>
      <c r="BP125" s="87">
        <v>486.8</v>
      </c>
      <c r="BQ125" s="87">
        <v>723.7</v>
      </c>
      <c r="BR125" s="99">
        <v>173</v>
      </c>
      <c r="BS125" s="86">
        <f t="shared" si="17"/>
        <v>2.8138728323699422</v>
      </c>
      <c r="BT125" s="86">
        <f t="shared" si="17"/>
        <v>4.1832369942196532</v>
      </c>
      <c r="BU125" s="87">
        <v>141.69999999999999</v>
      </c>
      <c r="BV125" s="87">
        <v>328.6</v>
      </c>
      <c r="BW125" s="87">
        <v>88</v>
      </c>
      <c r="BX125" s="86">
        <f t="shared" si="4"/>
        <v>1.6102272727272726</v>
      </c>
      <c r="BY125" s="86">
        <f t="shared" si="4"/>
        <v>3.7340909090909093</v>
      </c>
      <c r="BZ125" s="86"/>
      <c r="CA125" s="86"/>
      <c r="CB125" s="86"/>
      <c r="CC125" s="86"/>
      <c r="CD125" s="86"/>
      <c r="CE125" s="86"/>
      <c r="CF125" s="10"/>
      <c r="CG125" s="10"/>
      <c r="CH125" s="10"/>
      <c r="CI125" s="10"/>
      <c r="CJ125" s="10"/>
      <c r="CK125" s="10"/>
      <c r="CL125" s="10"/>
      <c r="CM125" s="10"/>
    </row>
    <row r="126" spans="1:91" ht="13.15" x14ac:dyDescent="0.4">
      <c r="A126" s="32">
        <v>1938</v>
      </c>
      <c r="B126" s="90">
        <v>1214.0999999999999</v>
      </c>
      <c r="C126" s="87">
        <v>5241.7</v>
      </c>
      <c r="D126" s="104">
        <v>991</v>
      </c>
      <c r="E126" s="86">
        <f t="shared" si="9"/>
        <v>1.2251261352169525</v>
      </c>
      <c r="F126" s="86">
        <f t="shared" si="9"/>
        <v>5.2893037336024218</v>
      </c>
      <c r="G126" s="87">
        <v>2107.6999999999998</v>
      </c>
      <c r="H126" s="91">
        <v>2557.5</v>
      </c>
      <c r="I126" s="91">
        <v>274</v>
      </c>
      <c r="J126" s="108">
        <f t="shared" si="10"/>
        <v>7.6923357664233567</v>
      </c>
      <c r="K126" s="108">
        <f t="shared" si="10"/>
        <v>9.3339416058394153</v>
      </c>
      <c r="L126" s="90">
        <f>12704+216</f>
        <v>12920</v>
      </c>
      <c r="M126" s="87">
        <v>24480.1</v>
      </c>
      <c r="N126" s="104">
        <v>3880</v>
      </c>
      <c r="O126" s="86">
        <f t="shared" si="6"/>
        <v>3.329896907216495</v>
      </c>
      <c r="P126" s="86">
        <f t="shared" si="23"/>
        <v>6.3093041237113399</v>
      </c>
      <c r="Q126" s="87">
        <v>2345.6</v>
      </c>
      <c r="R126" s="87">
        <v>3858.4</v>
      </c>
      <c r="S126" s="87">
        <v>1635</v>
      </c>
      <c r="T126" s="89">
        <f t="shared" si="11"/>
        <v>1.4346177370030579</v>
      </c>
      <c r="U126" s="89">
        <f t="shared" si="11"/>
        <v>2.3598776758409787</v>
      </c>
      <c r="V126" s="111">
        <v>173.5</v>
      </c>
      <c r="W126" s="90">
        <v>251.7</v>
      </c>
      <c r="X126" s="99">
        <v>83</v>
      </c>
      <c r="Y126" s="86">
        <f t="shared" si="20"/>
        <v>2.0903614457831323</v>
      </c>
      <c r="Z126" s="86">
        <f t="shared" si="21"/>
        <v>3.0325301204819275</v>
      </c>
      <c r="AA126" s="87">
        <v>110.7</v>
      </c>
      <c r="AB126" s="87">
        <v>144.4</v>
      </c>
      <c r="AC126" s="87">
        <v>38</v>
      </c>
      <c r="AD126" s="86">
        <f t="shared" si="15"/>
        <v>2.9131578947368424</v>
      </c>
      <c r="AE126" s="86">
        <f t="shared" si="15"/>
        <v>3.8000000000000003</v>
      </c>
      <c r="AF126" s="86"/>
      <c r="AG126" s="87">
        <v>77.900000000000006</v>
      </c>
      <c r="AH126" s="87">
        <v>103.5</v>
      </c>
      <c r="AI126" s="87">
        <v>121</v>
      </c>
      <c r="AJ126" s="86">
        <f t="shared" si="12"/>
        <v>0.75265700483091791</v>
      </c>
      <c r="AK126" s="86">
        <f t="shared" si="12"/>
        <v>0.85537190082644632</v>
      </c>
      <c r="AL126" s="100">
        <v>33.200000000000003</v>
      </c>
      <c r="AM126" s="100">
        <v>36.700000000000003</v>
      </c>
      <c r="AN126" s="100">
        <v>20</v>
      </c>
      <c r="AO126" s="102">
        <f t="shared" si="13"/>
        <v>1.6600000000000001</v>
      </c>
      <c r="AP126" s="102">
        <f t="shared" si="13"/>
        <v>1.8350000000000002</v>
      </c>
      <c r="AQ126" s="88">
        <v>14.1</v>
      </c>
      <c r="AR126" s="88">
        <v>16.600000000000001</v>
      </c>
      <c r="AS126" s="88">
        <v>13</v>
      </c>
      <c r="AT126" s="89">
        <f t="shared" si="19"/>
        <v>1.0846153846153845</v>
      </c>
      <c r="AU126" s="89">
        <f t="shared" si="19"/>
        <v>1.276923076923077</v>
      </c>
      <c r="AV126" s="88">
        <v>5.9</v>
      </c>
      <c r="AW126" s="88">
        <v>20.7</v>
      </c>
      <c r="AX126" s="88">
        <v>12</v>
      </c>
      <c r="AY126" s="86">
        <f t="shared" si="14"/>
        <v>0.4916666666666667</v>
      </c>
      <c r="AZ126" s="86">
        <f t="shared" si="14"/>
        <v>1.7249999999999999</v>
      </c>
      <c r="BA126" s="87">
        <v>1237.9000000000001</v>
      </c>
      <c r="BB126" s="87">
        <v>1482.7</v>
      </c>
      <c r="BC126" s="99">
        <v>438</v>
      </c>
      <c r="BD126" s="86">
        <f t="shared" si="18"/>
        <v>2.8262557077625572</v>
      </c>
      <c r="BE126" s="86">
        <f t="shared" si="18"/>
        <v>3.3851598173515982</v>
      </c>
      <c r="BF126" s="86">
        <v>4.5</v>
      </c>
      <c r="BG126" s="86">
        <v>10.9</v>
      </c>
      <c r="BH126" s="98">
        <v>10</v>
      </c>
      <c r="BI126" s="86">
        <f t="shared" si="16"/>
        <v>0.45</v>
      </c>
      <c r="BJ126" s="86">
        <f t="shared" si="16"/>
        <v>1.0900000000000001</v>
      </c>
      <c r="BK126" s="87">
        <v>1300</v>
      </c>
      <c r="BL126" s="87">
        <v>2240</v>
      </c>
      <c r="BM126" s="87">
        <v>555</v>
      </c>
      <c r="BN126" s="86"/>
      <c r="BO126" s="86"/>
      <c r="BP126" s="87">
        <v>498</v>
      </c>
      <c r="BQ126" s="87">
        <v>778.3</v>
      </c>
      <c r="BR126" s="99">
        <v>185</v>
      </c>
      <c r="BS126" s="86">
        <f t="shared" si="17"/>
        <v>2.6918918918918919</v>
      </c>
      <c r="BT126" s="86">
        <f t="shared" si="17"/>
        <v>4.2070270270270269</v>
      </c>
      <c r="BU126" s="87">
        <v>145.69999999999999</v>
      </c>
      <c r="BV126" s="87">
        <v>350.2</v>
      </c>
      <c r="BW126" s="87">
        <v>94</v>
      </c>
      <c r="BX126" s="86">
        <f t="shared" si="4"/>
        <v>1.5499999999999998</v>
      </c>
      <c r="BY126" s="86">
        <f t="shared" si="4"/>
        <v>3.725531914893617</v>
      </c>
      <c r="BZ126" s="86"/>
      <c r="CA126" s="86"/>
      <c r="CB126" s="86"/>
      <c r="CC126" s="86"/>
      <c r="CD126" s="86"/>
      <c r="CE126" s="86"/>
      <c r="CF126" s="10"/>
      <c r="CG126" s="10"/>
      <c r="CH126" s="10"/>
      <c r="CI126" s="10"/>
      <c r="CJ126" s="10"/>
      <c r="CK126" s="10"/>
      <c r="CL126" s="10"/>
      <c r="CM126" s="10"/>
    </row>
    <row r="127" spans="1:91" ht="13.15" x14ac:dyDescent="0.4">
      <c r="A127" s="32">
        <v>1939</v>
      </c>
      <c r="B127" s="90">
        <v>1190.0999999999999</v>
      </c>
      <c r="C127" s="87">
        <v>5594.8</v>
      </c>
      <c r="D127" s="104">
        <v>1015</v>
      </c>
      <c r="E127" s="86">
        <f t="shared" si="9"/>
        <v>1.1725123152709358</v>
      </c>
      <c r="F127" s="86">
        <f t="shared" si="9"/>
        <v>5.5121182266009852</v>
      </c>
      <c r="G127" s="87">
        <v>3711.1</v>
      </c>
      <c r="H127" s="91">
        <v>4192</v>
      </c>
      <c r="I127" s="91">
        <v>426</v>
      </c>
      <c r="J127" s="108">
        <f t="shared" si="10"/>
        <v>8.7115023474178397</v>
      </c>
      <c r="K127" s="108">
        <f t="shared" si="10"/>
        <v>9.84037558685446</v>
      </c>
      <c r="L127" s="90">
        <f>11321+78</f>
        <v>11399</v>
      </c>
      <c r="M127" s="87">
        <v>23855.3</v>
      </c>
      <c r="N127" s="104">
        <v>4353</v>
      </c>
      <c r="O127" s="86">
        <f t="shared" si="6"/>
        <v>2.6186538019756491</v>
      </c>
      <c r="P127" s="86">
        <f t="shared" si="23"/>
        <v>5.4801975648977717</v>
      </c>
      <c r="Q127" s="87">
        <v>2303.6</v>
      </c>
      <c r="R127" s="87">
        <v>4227.2</v>
      </c>
      <c r="S127" s="87">
        <v>1793</v>
      </c>
      <c r="T127" s="89">
        <f t="shared" si="11"/>
        <v>1.2847741215839374</v>
      </c>
      <c r="U127" s="89">
        <f t="shared" si="11"/>
        <v>2.3576129392080309</v>
      </c>
      <c r="V127" s="111">
        <v>176.1</v>
      </c>
      <c r="W127" s="90">
        <v>252.3</v>
      </c>
      <c r="X127" s="99">
        <v>96</v>
      </c>
      <c r="Y127" s="86">
        <f t="shared" si="20"/>
        <v>1.8343749999999999</v>
      </c>
      <c r="Z127" s="86">
        <f t="shared" si="21"/>
        <v>2.6281250000000003</v>
      </c>
      <c r="AA127" s="87">
        <v>106.9</v>
      </c>
      <c r="AB127" s="87">
        <v>138.6</v>
      </c>
      <c r="AC127" s="87">
        <v>43</v>
      </c>
      <c r="AD127" s="86">
        <f t="shared" si="15"/>
        <v>2.4860465116279071</v>
      </c>
      <c r="AE127" s="86">
        <f t="shared" si="15"/>
        <v>3.2232558139534881</v>
      </c>
      <c r="AF127" s="86"/>
      <c r="AG127" s="87">
        <v>78.2</v>
      </c>
      <c r="AH127" s="87">
        <v>102.8</v>
      </c>
      <c r="AI127" s="87">
        <v>121</v>
      </c>
      <c r="AJ127" s="86">
        <f t="shared" si="12"/>
        <v>0.76070038910505844</v>
      </c>
      <c r="AK127" s="86">
        <f t="shared" si="12"/>
        <v>0.84958677685950412</v>
      </c>
      <c r="AL127" s="87">
        <v>34.5</v>
      </c>
      <c r="AM127" s="87">
        <v>37.700000000000003</v>
      </c>
      <c r="AN127" s="87">
        <v>19.399999999999999</v>
      </c>
      <c r="AO127" s="86">
        <f t="shared" si="13"/>
        <v>1.7783505154639176</v>
      </c>
      <c r="AP127" s="86">
        <f t="shared" si="13"/>
        <v>1.9432989690721651</v>
      </c>
      <c r="AQ127" s="87">
        <v>10.7</v>
      </c>
      <c r="AR127" s="87">
        <v>12.2</v>
      </c>
      <c r="AS127" s="87">
        <v>12</v>
      </c>
      <c r="AT127" s="89">
        <f t="shared" si="19"/>
        <v>0.89166666666666661</v>
      </c>
      <c r="AU127" s="89">
        <f t="shared" si="19"/>
        <v>1.0166666666666666</v>
      </c>
      <c r="AV127" s="88">
        <v>5.5</v>
      </c>
      <c r="AW127" s="88">
        <v>18.5</v>
      </c>
      <c r="AX127" s="88">
        <v>11</v>
      </c>
      <c r="AY127" s="86">
        <f t="shared" si="14"/>
        <v>0.5</v>
      </c>
      <c r="AZ127" s="86">
        <f t="shared" si="14"/>
        <v>1.6818181818181819</v>
      </c>
      <c r="BA127" s="87">
        <v>1263.0999999999999</v>
      </c>
      <c r="BB127" s="87">
        <v>1499.8</v>
      </c>
      <c r="BC127" s="99">
        <v>566</v>
      </c>
      <c r="BD127" s="86">
        <f t="shared" si="18"/>
        <v>2.2316254416961128</v>
      </c>
      <c r="BE127" s="86">
        <f t="shared" si="18"/>
        <v>2.6498233215547704</v>
      </c>
      <c r="BF127" s="86">
        <v>4</v>
      </c>
      <c r="BG127" s="86">
        <v>8.1999999999999993</v>
      </c>
      <c r="BH127" s="98">
        <v>17</v>
      </c>
      <c r="BI127" s="86">
        <f t="shared" si="16"/>
        <v>0.23529411764705882</v>
      </c>
      <c r="BJ127" s="86">
        <f t="shared" si="16"/>
        <v>0.48235294117647054</v>
      </c>
      <c r="BK127" s="87">
        <v>1696</v>
      </c>
      <c r="BL127" s="87">
        <v>3340</v>
      </c>
      <c r="BM127" s="87">
        <v>411</v>
      </c>
      <c r="BN127" s="86"/>
      <c r="BO127" s="86"/>
      <c r="BP127" s="87">
        <v>506.1</v>
      </c>
      <c r="BQ127" s="87">
        <v>833.1</v>
      </c>
      <c r="BR127" s="99">
        <v>180</v>
      </c>
      <c r="BS127" s="86">
        <f t="shared" si="17"/>
        <v>2.811666666666667</v>
      </c>
      <c r="BT127" s="86">
        <f t="shared" si="17"/>
        <v>4.6283333333333339</v>
      </c>
      <c r="BU127" s="87">
        <v>147.30000000000001</v>
      </c>
      <c r="BV127" s="87">
        <v>410.2</v>
      </c>
      <c r="BW127" s="87">
        <v>93</v>
      </c>
      <c r="BX127" s="86">
        <f t="shared" si="4"/>
        <v>1.5838709677419356</v>
      </c>
      <c r="BY127" s="86">
        <f t="shared" si="4"/>
        <v>4.4107526881720425</v>
      </c>
      <c r="BZ127" s="86"/>
      <c r="CA127" s="86"/>
      <c r="CB127" s="86"/>
      <c r="CC127" s="86"/>
      <c r="CD127" s="86"/>
      <c r="CE127" s="86"/>
      <c r="CF127" s="10"/>
      <c r="CG127" s="10"/>
      <c r="CH127" s="10"/>
      <c r="CI127" s="10"/>
      <c r="CJ127" s="10"/>
      <c r="CK127" s="10"/>
      <c r="CL127" s="10"/>
      <c r="CM127" s="10"/>
    </row>
    <row r="128" spans="1:91" ht="13.15" x14ac:dyDescent="0.4">
      <c r="A128" s="32">
        <v>1940</v>
      </c>
      <c r="B128" s="90">
        <v>1161.2</v>
      </c>
      <c r="C128" s="87">
        <v>6421.2</v>
      </c>
      <c r="D128" s="104">
        <v>969</v>
      </c>
      <c r="E128" s="86">
        <f t="shared" si="9"/>
        <v>1.1983488132094944</v>
      </c>
      <c r="F128" s="86">
        <f t="shared" si="9"/>
        <v>6.6266253869969036</v>
      </c>
      <c r="G128" s="87">
        <v>4186</v>
      </c>
      <c r="H128" s="91">
        <v>4670.1000000000004</v>
      </c>
      <c r="I128" s="91">
        <v>565</v>
      </c>
      <c r="J128" s="108">
        <f t="shared" si="10"/>
        <v>7.4088495575221236</v>
      </c>
      <c r="K128" s="108">
        <f t="shared" si="10"/>
        <v>8.26566371681416</v>
      </c>
      <c r="L128" s="90">
        <f>9636+343</f>
        <v>9979</v>
      </c>
      <c r="M128" s="87">
        <v>23642.2</v>
      </c>
      <c r="N128" s="104">
        <v>4645</v>
      </c>
      <c r="O128" s="86">
        <f t="shared" si="6"/>
        <v>2.1483315392895586</v>
      </c>
      <c r="P128" s="86">
        <f t="shared" si="23"/>
        <v>5.0898170075349842</v>
      </c>
      <c r="Q128" s="87">
        <v>2377.1</v>
      </c>
      <c r="R128" s="87">
        <v>4409.1000000000004</v>
      </c>
      <c r="S128" s="87">
        <v>2052</v>
      </c>
      <c r="T128" s="89">
        <f t="shared" si="11"/>
        <v>1.1584307992202729</v>
      </c>
      <c r="U128" s="89">
        <f t="shared" si="11"/>
        <v>2.1486842105263158</v>
      </c>
      <c r="V128" s="111">
        <v>146.4</v>
      </c>
      <c r="W128" s="90">
        <v>238.4</v>
      </c>
      <c r="X128" s="99">
        <v>79</v>
      </c>
      <c r="Y128" s="86">
        <f t="shared" si="20"/>
        <v>1.8531645569620254</v>
      </c>
      <c r="Z128" s="86">
        <f t="shared" si="21"/>
        <v>3.0177215189873419</v>
      </c>
      <c r="AA128" s="87">
        <v>100.2</v>
      </c>
      <c r="AB128" s="87">
        <v>133.1</v>
      </c>
      <c r="AC128" s="87">
        <v>42</v>
      </c>
      <c r="AD128" s="86">
        <f t="shared" si="15"/>
        <v>2.3857142857142857</v>
      </c>
      <c r="AE128" s="86">
        <f t="shared" si="15"/>
        <v>3.1690476190476189</v>
      </c>
      <c r="AF128" s="86"/>
      <c r="AG128" s="87">
        <v>78.5</v>
      </c>
      <c r="AH128" s="87">
        <v>102.2</v>
      </c>
      <c r="AI128" s="87">
        <v>115</v>
      </c>
      <c r="AJ128" s="86">
        <f t="shared" si="12"/>
        <v>0.76810176125244611</v>
      </c>
      <c r="AK128" s="86">
        <f t="shared" si="12"/>
        <v>0.88869565217391311</v>
      </c>
      <c r="AL128" s="87">
        <v>35.799999999999997</v>
      </c>
      <c r="AM128" s="87">
        <v>41.5</v>
      </c>
      <c r="AN128" s="87">
        <v>20</v>
      </c>
      <c r="AO128" s="86">
        <f t="shared" si="13"/>
        <v>1.7899999999999998</v>
      </c>
      <c r="AP128" s="86">
        <f t="shared" si="13"/>
        <v>2.0750000000000002</v>
      </c>
      <c r="AQ128" s="87">
        <v>10.6</v>
      </c>
      <c r="AR128" s="87">
        <v>11.5</v>
      </c>
      <c r="AS128" s="87">
        <v>12</v>
      </c>
      <c r="AT128" s="89">
        <f t="shared" si="19"/>
        <v>0.8833333333333333</v>
      </c>
      <c r="AU128" s="89">
        <f t="shared" si="19"/>
        <v>0.95833333333333337</v>
      </c>
      <c r="AV128" s="88">
        <v>5.0999999999999996</v>
      </c>
      <c r="AW128" s="88">
        <v>17.399999999999999</v>
      </c>
      <c r="AX128" s="88">
        <v>11</v>
      </c>
      <c r="AY128" s="86">
        <f t="shared" si="14"/>
        <v>0.46363636363636362</v>
      </c>
      <c r="AZ128" s="86">
        <f t="shared" si="14"/>
        <v>1.5818181818181818</v>
      </c>
      <c r="BA128" s="87">
        <v>1289.7</v>
      </c>
      <c r="BB128" s="87">
        <v>1787.2</v>
      </c>
      <c r="BC128" s="99">
        <v>577</v>
      </c>
      <c r="BD128" s="86">
        <f t="shared" si="18"/>
        <v>2.2351819757365687</v>
      </c>
      <c r="BE128" s="86">
        <f t="shared" si="18"/>
        <v>3.0974003466204505</v>
      </c>
      <c r="BF128" s="86">
        <v>5.2</v>
      </c>
      <c r="BG128" s="86">
        <v>8.6</v>
      </c>
      <c r="BH128" s="98">
        <v>28</v>
      </c>
      <c r="BI128" s="86">
        <f t="shared" si="16"/>
        <v>0.18571428571428572</v>
      </c>
      <c r="BJ128" s="86">
        <f t="shared" si="16"/>
        <v>0.30714285714285711</v>
      </c>
      <c r="BK128" s="87">
        <v>2053</v>
      </c>
      <c r="BL128" s="87">
        <v>4247</v>
      </c>
      <c r="BM128" s="87">
        <v>1600</v>
      </c>
      <c r="BN128" s="86">
        <f t="shared" ref="BN128:BO135" si="24">BK128/$BM128</f>
        <v>1.2831250000000001</v>
      </c>
      <c r="BO128" s="86">
        <f t="shared" si="24"/>
        <v>2.6543749999999999</v>
      </c>
      <c r="BP128" s="87">
        <v>536.6</v>
      </c>
      <c r="BQ128" s="87">
        <v>905.5</v>
      </c>
      <c r="BR128" s="99">
        <v>185</v>
      </c>
      <c r="BS128" s="86">
        <f t="shared" si="17"/>
        <v>2.9005405405405407</v>
      </c>
      <c r="BT128" s="86">
        <f t="shared" si="17"/>
        <v>4.8945945945945946</v>
      </c>
      <c r="BU128" s="87">
        <v>143.5</v>
      </c>
      <c r="BV128" s="87">
        <v>424.2</v>
      </c>
      <c r="BW128" s="87">
        <v>100</v>
      </c>
      <c r="BX128" s="86">
        <f t="shared" si="4"/>
        <v>1.4350000000000001</v>
      </c>
      <c r="BY128" s="86">
        <f t="shared" si="4"/>
        <v>4.242</v>
      </c>
      <c r="BZ128" s="86"/>
      <c r="CA128" s="86"/>
      <c r="CB128" s="86"/>
      <c r="CC128" s="86"/>
      <c r="CD128" s="86"/>
      <c r="CE128" s="86"/>
      <c r="CF128" s="10"/>
      <c r="CG128" s="10"/>
      <c r="CH128" s="10"/>
      <c r="CI128" s="10"/>
      <c r="CJ128" s="10"/>
      <c r="CK128" s="10"/>
      <c r="CL128" s="10"/>
      <c r="CM128" s="10"/>
    </row>
    <row r="129" spans="1:91" ht="13.15" x14ac:dyDescent="0.4">
      <c r="A129" s="32">
        <v>1941</v>
      </c>
      <c r="B129" s="90">
        <v>1080.3</v>
      </c>
      <c r="C129" s="87">
        <v>7090.2</v>
      </c>
      <c r="D129" s="104">
        <v>914</v>
      </c>
      <c r="E129" s="86">
        <f t="shared" si="9"/>
        <v>1.1819474835886215</v>
      </c>
      <c r="F129" s="86">
        <f t="shared" si="9"/>
        <v>7.7573304157549234</v>
      </c>
      <c r="G129" s="87">
        <v>5113.2</v>
      </c>
      <c r="H129" s="91">
        <v>5509.7</v>
      </c>
      <c r="I129" s="91">
        <v>824</v>
      </c>
      <c r="J129" s="108">
        <f t="shared" si="10"/>
        <v>6.2053398058252425</v>
      </c>
      <c r="K129" s="108">
        <f t="shared" si="10"/>
        <v>6.6865291262135917</v>
      </c>
      <c r="L129" s="90">
        <f>9977+233</f>
        <v>10210</v>
      </c>
      <c r="M129" s="87">
        <v>26064.1</v>
      </c>
      <c r="N129" s="104">
        <v>4765</v>
      </c>
      <c r="O129" s="86">
        <f t="shared" si="6"/>
        <v>2.142707240293809</v>
      </c>
      <c r="P129" s="86">
        <f t="shared" si="23"/>
        <v>5.4699055613850991</v>
      </c>
      <c r="Q129" s="87">
        <v>2583.1</v>
      </c>
      <c r="R129" s="87">
        <v>4642.2</v>
      </c>
      <c r="S129" s="87">
        <v>2496</v>
      </c>
      <c r="T129" s="89">
        <f t="shared" si="11"/>
        <v>1.0348958333333333</v>
      </c>
      <c r="U129" s="89">
        <f t="shared" si="11"/>
        <v>1.8598557692307691</v>
      </c>
      <c r="V129" s="111">
        <v>147.30000000000001</v>
      </c>
      <c r="W129" s="90">
        <v>267.89999999999998</v>
      </c>
      <c r="X129" s="99">
        <v>105</v>
      </c>
      <c r="Y129" s="86">
        <f t="shared" si="20"/>
        <v>1.402857142857143</v>
      </c>
      <c r="Z129" s="86">
        <f t="shared" si="21"/>
        <v>2.5514285714285712</v>
      </c>
      <c r="AA129" s="87">
        <v>99.9</v>
      </c>
      <c r="AB129" s="87">
        <v>135.30000000000001</v>
      </c>
      <c r="AC129" s="87">
        <v>43</v>
      </c>
      <c r="AD129" s="86">
        <f t="shared" si="15"/>
        <v>2.3232558139534887</v>
      </c>
      <c r="AE129" s="86">
        <f t="shared" si="15"/>
        <v>3.1465116279069769</v>
      </c>
      <c r="AF129" s="86"/>
      <c r="AG129" s="87">
        <v>93.8</v>
      </c>
      <c r="AH129" s="87">
        <v>130.9</v>
      </c>
      <c r="AI129" s="87">
        <v>118</v>
      </c>
      <c r="AJ129" s="86">
        <f t="shared" si="12"/>
        <v>0.71657754010695185</v>
      </c>
      <c r="AK129" s="86">
        <f t="shared" si="12"/>
        <v>1.1093220338983052</v>
      </c>
      <c r="AL129" s="87">
        <v>37.1</v>
      </c>
      <c r="AM129" s="87">
        <v>42.3</v>
      </c>
      <c r="AN129" s="87">
        <v>20</v>
      </c>
      <c r="AO129" s="86">
        <f t="shared" si="13"/>
        <v>1.855</v>
      </c>
      <c r="AP129" s="86">
        <f t="shared" si="13"/>
        <v>2.1149999999999998</v>
      </c>
      <c r="AQ129" s="87">
        <v>10.5</v>
      </c>
      <c r="AR129" s="87">
        <v>11.2</v>
      </c>
      <c r="AS129" s="87">
        <v>12</v>
      </c>
      <c r="AT129" s="89">
        <f t="shared" si="19"/>
        <v>0.875</v>
      </c>
      <c r="AU129" s="89">
        <f t="shared" si="19"/>
        <v>0.93333333333333324</v>
      </c>
      <c r="AV129" s="88">
        <v>4.7</v>
      </c>
      <c r="AW129" s="88">
        <v>17.2</v>
      </c>
      <c r="AX129" s="88">
        <v>12</v>
      </c>
      <c r="AY129" s="86">
        <f t="shared" si="14"/>
        <v>0.39166666666666666</v>
      </c>
      <c r="AZ129" s="86">
        <f t="shared" si="14"/>
        <v>1.4333333333333333</v>
      </c>
      <c r="BA129" s="87">
        <v>1314.9</v>
      </c>
      <c r="BB129" s="87">
        <v>1950.5</v>
      </c>
      <c r="BC129" s="99">
        <v>665</v>
      </c>
      <c r="BD129" s="86">
        <f t="shared" si="18"/>
        <v>1.9772932330827069</v>
      </c>
      <c r="BE129" s="86">
        <f t="shared" si="18"/>
        <v>2.9330827067669172</v>
      </c>
      <c r="BF129" s="86">
        <v>5.3</v>
      </c>
      <c r="BG129" s="86">
        <v>8.1</v>
      </c>
      <c r="BH129" s="98">
        <v>33</v>
      </c>
      <c r="BI129" s="86">
        <f t="shared" si="16"/>
        <v>0.16060606060606061</v>
      </c>
      <c r="BJ129" s="86">
        <f t="shared" si="16"/>
        <v>0.24545454545454545</v>
      </c>
      <c r="BK129" s="87">
        <v>2781</v>
      </c>
      <c r="BL129" s="87">
        <v>5211</v>
      </c>
      <c r="BM129" s="87">
        <v>1600</v>
      </c>
      <c r="BN129" s="86">
        <f t="shared" si="24"/>
        <v>1.7381249999999999</v>
      </c>
      <c r="BO129" s="86">
        <f t="shared" si="24"/>
        <v>3.256875</v>
      </c>
      <c r="BP129" s="87">
        <v>558.5</v>
      </c>
      <c r="BQ129" s="87">
        <v>995.8</v>
      </c>
      <c r="BR129" s="99">
        <v>229</v>
      </c>
      <c r="BS129" s="86">
        <f t="shared" si="17"/>
        <v>2.4388646288209608</v>
      </c>
      <c r="BT129" s="86">
        <f t="shared" si="17"/>
        <v>4.3484716157205234</v>
      </c>
      <c r="BU129" s="87">
        <v>140.69999999999999</v>
      </c>
      <c r="BV129" s="87">
        <v>476.9</v>
      </c>
      <c r="BW129" s="87">
        <v>100</v>
      </c>
      <c r="BX129" s="86">
        <f t="shared" ref="BX129:BY135" si="25">BU129/$BW129</f>
        <v>1.4069999999999998</v>
      </c>
      <c r="BY129" s="86">
        <f t="shared" si="25"/>
        <v>4.7690000000000001</v>
      </c>
      <c r="BZ129" s="86"/>
      <c r="CA129" s="86"/>
      <c r="CB129" s="86"/>
      <c r="CC129" s="86"/>
      <c r="CD129" s="86"/>
      <c r="CE129" s="86"/>
      <c r="CF129" s="10"/>
      <c r="CG129" s="10"/>
      <c r="CH129" s="10"/>
      <c r="CI129" s="10"/>
      <c r="CJ129" s="10"/>
      <c r="CK129" s="10"/>
      <c r="CL129" s="10"/>
      <c r="CM129" s="10"/>
    </row>
    <row r="130" spans="1:91" ht="13.15" x14ac:dyDescent="0.4">
      <c r="A130" s="32">
        <v>1942</v>
      </c>
      <c r="B130" s="90">
        <v>982.6</v>
      </c>
      <c r="C130" s="87">
        <v>8924.7999999999993</v>
      </c>
      <c r="D130" s="104">
        <v>1030</v>
      </c>
      <c r="E130" s="86">
        <f t="shared" si="9"/>
        <v>0.95398058252427187</v>
      </c>
      <c r="F130" s="86">
        <f t="shared" si="9"/>
        <v>8.6648543689320388</v>
      </c>
      <c r="G130" s="87">
        <v>5204.3999999999996</v>
      </c>
      <c r="H130" s="91">
        <v>5679.8</v>
      </c>
      <c r="I130" s="91">
        <v>976</v>
      </c>
      <c r="J130" s="108">
        <f t="shared" si="10"/>
        <v>5.3323770491803275</v>
      </c>
      <c r="K130" s="108">
        <f t="shared" si="10"/>
        <v>5.8194672131147547</v>
      </c>
      <c r="L130" s="90">
        <f>9566+132</f>
        <v>9698</v>
      </c>
      <c r="M130" s="87">
        <v>26670.1</v>
      </c>
      <c r="N130" s="104">
        <v>4988</v>
      </c>
      <c r="O130" s="86">
        <f t="shared" si="6"/>
        <v>1.9442662389735366</v>
      </c>
      <c r="P130" s="86">
        <f t="shared" si="23"/>
        <v>5.3468524458700877</v>
      </c>
      <c r="Q130" s="87">
        <v>2629.4</v>
      </c>
      <c r="R130" s="87">
        <v>4995.8999999999996</v>
      </c>
      <c r="S130" s="87">
        <v>2954</v>
      </c>
      <c r="T130" s="89">
        <f t="shared" si="11"/>
        <v>0.89011509817197021</v>
      </c>
      <c r="U130" s="89">
        <f t="shared" si="11"/>
        <v>1.6912322274881515</v>
      </c>
      <c r="V130" s="111">
        <v>148.1</v>
      </c>
      <c r="W130" s="90">
        <v>273.3</v>
      </c>
      <c r="X130" s="99">
        <v>111</v>
      </c>
      <c r="Y130" s="86">
        <f t="shared" si="20"/>
        <v>1.3342342342342342</v>
      </c>
      <c r="Z130" s="86">
        <f t="shared" si="21"/>
        <v>2.4621621621621621</v>
      </c>
      <c r="AA130" s="87">
        <v>105.2</v>
      </c>
      <c r="AB130" s="87">
        <v>149.19999999999999</v>
      </c>
      <c r="AC130" s="87">
        <v>37</v>
      </c>
      <c r="AD130" s="86">
        <f t="shared" si="15"/>
        <v>2.8432432432432435</v>
      </c>
      <c r="AE130" s="86">
        <f t="shared" si="15"/>
        <v>4.0324324324324321</v>
      </c>
      <c r="AF130" s="86"/>
      <c r="AG130" s="87">
        <v>95.3</v>
      </c>
      <c r="AH130" s="87">
        <v>131.6</v>
      </c>
      <c r="AI130" s="87">
        <v>139</v>
      </c>
      <c r="AJ130" s="86">
        <f t="shared" si="12"/>
        <v>0.72416413373860178</v>
      </c>
      <c r="AK130" s="86">
        <f t="shared" si="12"/>
        <v>0.94676258992805751</v>
      </c>
      <c r="AL130" s="87">
        <v>35.4</v>
      </c>
      <c r="AM130" s="87">
        <v>42.2</v>
      </c>
      <c r="AN130" s="87">
        <v>20</v>
      </c>
      <c r="AO130" s="86">
        <f t="shared" si="13"/>
        <v>1.77</v>
      </c>
      <c r="AP130" s="86">
        <f t="shared" si="13"/>
        <v>2.1100000000000003</v>
      </c>
      <c r="AQ130" s="87">
        <v>10.4</v>
      </c>
      <c r="AR130" s="87">
        <v>11.1</v>
      </c>
      <c r="AS130" s="87">
        <v>12</v>
      </c>
      <c r="AT130" s="89">
        <f t="shared" si="19"/>
        <v>0.8666666666666667</v>
      </c>
      <c r="AU130" s="89">
        <f t="shared" si="19"/>
        <v>0.92499999999999993</v>
      </c>
      <c r="AV130" s="88">
        <v>4.3</v>
      </c>
      <c r="AW130" s="88">
        <v>17.100000000000001</v>
      </c>
      <c r="AX130" s="88">
        <v>11</v>
      </c>
      <c r="AY130" s="86">
        <f t="shared" si="14"/>
        <v>0.39090909090909087</v>
      </c>
      <c r="AZ130" s="86">
        <f t="shared" si="14"/>
        <v>1.5545454545454547</v>
      </c>
      <c r="BA130" s="87">
        <v>1327.5</v>
      </c>
      <c r="BB130" s="87">
        <v>2223.1999999999998</v>
      </c>
      <c r="BC130" s="99">
        <v>746</v>
      </c>
      <c r="BD130" s="86">
        <f t="shared" si="18"/>
        <v>1.7794906166219839</v>
      </c>
      <c r="BE130" s="86">
        <f t="shared" si="18"/>
        <v>2.9801608579088468</v>
      </c>
      <c r="BF130" s="86">
        <v>4.9000000000000004</v>
      </c>
      <c r="BG130" s="86">
        <v>7.2</v>
      </c>
      <c r="BH130" s="98">
        <v>40</v>
      </c>
      <c r="BI130" s="86">
        <f t="shared" si="16"/>
        <v>0.12250000000000001</v>
      </c>
      <c r="BJ130" s="86">
        <f t="shared" si="16"/>
        <v>0.18</v>
      </c>
      <c r="BK130" s="87">
        <v>3159</v>
      </c>
      <c r="BL130" s="87">
        <v>5712</v>
      </c>
      <c r="BM130" s="87">
        <v>1900</v>
      </c>
      <c r="BN130" s="86">
        <f t="shared" si="24"/>
        <v>1.6626315789473685</v>
      </c>
      <c r="BO130" s="86">
        <f t="shared" si="24"/>
        <v>3.0063157894736841</v>
      </c>
      <c r="BP130" s="87">
        <v>578.20000000000005</v>
      </c>
      <c r="BQ130" s="87">
        <v>1104.0999999999999</v>
      </c>
      <c r="BR130" s="99">
        <v>275</v>
      </c>
      <c r="BS130" s="86">
        <f t="shared" si="17"/>
        <v>2.1025454545454547</v>
      </c>
      <c r="BT130" s="86">
        <f t="shared" si="17"/>
        <v>4.0149090909090903</v>
      </c>
      <c r="BU130" s="87">
        <v>138.19999999999999</v>
      </c>
      <c r="BV130" s="87">
        <v>525.4</v>
      </c>
      <c r="BW130" s="87">
        <v>103</v>
      </c>
      <c r="BX130" s="86">
        <f t="shared" si="25"/>
        <v>1.3417475728155339</v>
      </c>
      <c r="BY130" s="86">
        <f t="shared" si="25"/>
        <v>5.1009708737864079</v>
      </c>
      <c r="BZ130" s="86"/>
      <c r="CA130" s="86"/>
      <c r="CB130" s="86"/>
      <c r="CC130" s="86"/>
      <c r="CD130" s="86"/>
      <c r="CE130" s="86"/>
      <c r="CF130" s="10"/>
      <c r="CG130" s="10"/>
      <c r="CH130" s="10"/>
      <c r="CI130" s="10"/>
      <c r="CJ130" s="10"/>
      <c r="CK130" s="10"/>
      <c r="CL130" s="10"/>
      <c r="CM130" s="10"/>
    </row>
    <row r="131" spans="1:91" ht="13.15" x14ac:dyDescent="0.4">
      <c r="A131" s="32">
        <v>1943</v>
      </c>
      <c r="B131" s="90">
        <v>584.5</v>
      </c>
      <c r="C131" s="87">
        <v>10042.5</v>
      </c>
      <c r="D131" s="104">
        <v>1050</v>
      </c>
      <c r="E131" s="86">
        <f t="shared" si="9"/>
        <v>0.55666666666666664</v>
      </c>
      <c r="F131" s="86">
        <f t="shared" si="9"/>
        <v>9.5642857142857149</v>
      </c>
      <c r="G131" s="87">
        <v>4916.7</v>
      </c>
      <c r="H131" s="91">
        <v>5506.3</v>
      </c>
      <c r="I131" s="91">
        <v>1096</v>
      </c>
      <c r="J131" s="108">
        <f t="shared" si="10"/>
        <v>4.4860401459854016</v>
      </c>
      <c r="K131" s="108">
        <f t="shared" si="10"/>
        <v>5.0239963503649641</v>
      </c>
      <c r="L131" s="90">
        <f>9429+31</f>
        <v>9460</v>
      </c>
      <c r="M131" s="87">
        <v>32874.199999999997</v>
      </c>
      <c r="N131" s="104">
        <v>6011</v>
      </c>
      <c r="O131" s="86">
        <f t="shared" si="6"/>
        <v>1.5737814007652637</v>
      </c>
      <c r="P131" s="86">
        <f t="shared" si="23"/>
        <v>5.469006820828481</v>
      </c>
      <c r="Q131" s="87">
        <v>2698.5</v>
      </c>
      <c r="R131" s="87">
        <v>5529.4</v>
      </c>
      <c r="S131" s="87">
        <v>3648</v>
      </c>
      <c r="T131" s="89">
        <f t="shared" si="11"/>
        <v>0.73972039473684215</v>
      </c>
      <c r="U131" s="89">
        <f t="shared" si="11"/>
        <v>1.515734649122807</v>
      </c>
      <c r="V131" s="111">
        <v>146.80000000000001</v>
      </c>
      <c r="W131" s="90">
        <v>324.39999999999998</v>
      </c>
      <c r="X131" s="99">
        <v>129</v>
      </c>
      <c r="Y131" s="86">
        <f t="shared" si="20"/>
        <v>1.1379844961240311</v>
      </c>
      <c r="Z131" s="86">
        <f t="shared" si="21"/>
        <v>2.5147286821705426</v>
      </c>
      <c r="AA131" s="87">
        <v>127.5</v>
      </c>
      <c r="AB131" s="87">
        <v>176.9</v>
      </c>
      <c r="AC131" s="87">
        <v>50</v>
      </c>
      <c r="AD131" s="86">
        <f t="shared" si="15"/>
        <v>2.5499999999999998</v>
      </c>
      <c r="AE131" s="86">
        <f t="shared" si="15"/>
        <v>3.5380000000000003</v>
      </c>
      <c r="AF131" s="86"/>
      <c r="AG131" s="87">
        <v>102</v>
      </c>
      <c r="AH131" s="87">
        <v>143.30000000000001</v>
      </c>
      <c r="AI131" s="87">
        <v>178</v>
      </c>
      <c r="AJ131" s="86">
        <f t="shared" si="12"/>
        <v>0.71179344033496161</v>
      </c>
      <c r="AK131" s="86">
        <f t="shared" si="12"/>
        <v>0.80505617977528099</v>
      </c>
      <c r="AL131" s="87">
        <v>40.9</v>
      </c>
      <c r="AM131" s="87">
        <v>47.3</v>
      </c>
      <c r="AN131" s="87">
        <v>25</v>
      </c>
      <c r="AO131" s="86">
        <f t="shared" si="13"/>
        <v>1.6359999999999999</v>
      </c>
      <c r="AP131" s="86">
        <f t="shared" si="13"/>
        <v>1.8919999999999999</v>
      </c>
      <c r="AQ131" s="87">
        <v>10.4</v>
      </c>
      <c r="AR131" s="87">
        <v>11.2</v>
      </c>
      <c r="AS131" s="87">
        <v>14</v>
      </c>
      <c r="AT131" s="89">
        <f t="shared" si="19"/>
        <v>0.74285714285714288</v>
      </c>
      <c r="AU131" s="89">
        <f t="shared" si="19"/>
        <v>0.79999999999999993</v>
      </c>
      <c r="AV131" s="88">
        <v>3.9</v>
      </c>
      <c r="AW131" s="88">
        <v>17.2</v>
      </c>
      <c r="AX131" s="88">
        <v>13</v>
      </c>
      <c r="AY131" s="86">
        <f t="shared" si="14"/>
        <v>0.3</v>
      </c>
      <c r="AZ131" s="86">
        <f t="shared" si="14"/>
        <v>1.323076923076923</v>
      </c>
      <c r="BA131" s="87">
        <v>320.60000000000002</v>
      </c>
      <c r="BB131" s="87">
        <v>1363.7</v>
      </c>
      <c r="BC131" s="99">
        <v>1092</v>
      </c>
      <c r="BD131" s="86">
        <f t="shared" si="18"/>
        <v>0.2935897435897436</v>
      </c>
      <c r="BE131" s="86">
        <f t="shared" si="18"/>
        <v>1.2488095238095238</v>
      </c>
      <c r="BF131" s="86">
        <v>5.3</v>
      </c>
      <c r="BG131" s="86">
        <v>7.1</v>
      </c>
      <c r="BH131" s="98">
        <v>35</v>
      </c>
      <c r="BI131" s="86">
        <f t="shared" si="16"/>
        <v>0.15142857142857141</v>
      </c>
      <c r="BJ131" s="86">
        <f t="shared" si="16"/>
        <v>0.20285714285714285</v>
      </c>
      <c r="BK131" s="87">
        <v>3700</v>
      </c>
      <c r="BL131" s="87">
        <v>6710</v>
      </c>
      <c r="BM131" s="87">
        <v>2200</v>
      </c>
      <c r="BN131" s="86">
        <f t="shared" si="24"/>
        <v>1.6818181818181819</v>
      </c>
      <c r="BO131" s="86">
        <f t="shared" si="24"/>
        <v>3.05</v>
      </c>
      <c r="BP131" s="87">
        <v>597.9</v>
      </c>
      <c r="BQ131" s="87">
        <v>1232.4000000000001</v>
      </c>
      <c r="BR131" s="99">
        <v>346</v>
      </c>
      <c r="BS131" s="86">
        <f t="shared" si="17"/>
        <v>1.7280346820809247</v>
      </c>
      <c r="BT131" s="86">
        <f t="shared" si="17"/>
        <v>3.561849710982659</v>
      </c>
      <c r="BU131" s="87">
        <v>135.9</v>
      </c>
      <c r="BV131" s="87">
        <v>601</v>
      </c>
      <c r="BW131" s="87">
        <v>106</v>
      </c>
      <c r="BX131" s="86">
        <f t="shared" si="25"/>
        <v>1.2820754716981133</v>
      </c>
      <c r="BY131" s="86">
        <f t="shared" si="25"/>
        <v>5.6698113207547172</v>
      </c>
      <c r="BZ131" s="86"/>
      <c r="CA131" s="86"/>
      <c r="CB131" s="86"/>
      <c r="CC131" s="86"/>
      <c r="CD131" s="86"/>
      <c r="CE131" s="86"/>
      <c r="CF131" s="10"/>
      <c r="CG131" s="10"/>
      <c r="CH131" s="10"/>
      <c r="CI131" s="10"/>
      <c r="CJ131" s="10"/>
      <c r="CK131" s="10"/>
      <c r="CL131" s="10"/>
      <c r="CM131" s="10"/>
    </row>
    <row r="132" spans="1:91" ht="13.15" x14ac:dyDescent="0.4">
      <c r="A132" s="32">
        <v>1944</v>
      </c>
      <c r="B132" s="90">
        <v>534.29999999999995</v>
      </c>
      <c r="C132" s="87">
        <v>11242.6</v>
      </c>
      <c r="D132" s="104">
        <v>1484</v>
      </c>
      <c r="E132" s="86">
        <f t="shared" si="9"/>
        <v>0.36004043126684632</v>
      </c>
      <c r="F132" s="86">
        <f t="shared" si="9"/>
        <v>7.5758760107816716</v>
      </c>
      <c r="G132" s="87">
        <v>5111.5</v>
      </c>
      <c r="H132" s="88">
        <v>5699</v>
      </c>
      <c r="I132" s="88">
        <v>1095</v>
      </c>
      <c r="J132" s="108">
        <f t="shared" si="10"/>
        <v>4.6680365296803652</v>
      </c>
      <c r="K132" s="108">
        <f t="shared" si="10"/>
        <v>5.2045662100456624</v>
      </c>
      <c r="L132" s="86"/>
      <c r="M132" s="86"/>
      <c r="N132" s="104">
        <v>8311</v>
      </c>
      <c r="O132" s="86"/>
      <c r="P132" s="86"/>
      <c r="Q132" s="87">
        <v>2674.8</v>
      </c>
      <c r="R132" s="87">
        <v>5962.1</v>
      </c>
      <c r="S132" s="87">
        <v>4089</v>
      </c>
      <c r="T132" s="89">
        <f t="shared" si="11"/>
        <v>0.65414526779163618</v>
      </c>
      <c r="U132" s="89">
        <f t="shared" si="11"/>
        <v>1.458082660797261</v>
      </c>
      <c r="V132" s="111">
        <v>143.19999999999999</v>
      </c>
      <c r="W132" s="90">
        <v>349.2</v>
      </c>
      <c r="X132" s="99">
        <v>122</v>
      </c>
      <c r="Y132" s="86">
        <f t="shared" si="20"/>
        <v>1.1737704918032785</v>
      </c>
      <c r="Z132" s="86">
        <f t="shared" si="21"/>
        <v>2.8622950819672131</v>
      </c>
      <c r="AA132" s="87">
        <v>141.80000000000001</v>
      </c>
      <c r="AB132" s="87">
        <v>206.8</v>
      </c>
      <c r="AC132" s="87">
        <v>53</v>
      </c>
      <c r="AD132" s="86">
        <f t="shared" si="15"/>
        <v>2.6754716981132076</v>
      </c>
      <c r="AE132" s="86">
        <f t="shared" si="15"/>
        <v>3.9018867924528302</v>
      </c>
      <c r="AF132" s="86"/>
      <c r="AG132" s="87">
        <v>98.1</v>
      </c>
      <c r="AH132" s="87">
        <v>134.4</v>
      </c>
      <c r="AI132" s="87">
        <v>233</v>
      </c>
      <c r="AJ132" s="86">
        <f t="shared" si="12"/>
        <v>0.72991071428571419</v>
      </c>
      <c r="AK132" s="86">
        <f t="shared" si="12"/>
        <v>0.57682403433476392</v>
      </c>
      <c r="AL132" s="87">
        <v>42.5</v>
      </c>
      <c r="AM132" s="87">
        <v>46.7</v>
      </c>
      <c r="AN132" s="87">
        <v>28</v>
      </c>
      <c r="AO132" s="86">
        <f t="shared" si="13"/>
        <v>1.5178571428571428</v>
      </c>
      <c r="AP132" s="86">
        <f t="shared" si="13"/>
        <v>1.6678571428571429</v>
      </c>
      <c r="AQ132" s="87">
        <v>3.1</v>
      </c>
      <c r="AR132" s="87">
        <v>6.2</v>
      </c>
      <c r="AS132" s="87">
        <v>17</v>
      </c>
      <c r="AT132" s="89">
        <f t="shared" si="19"/>
        <v>0.18235294117647061</v>
      </c>
      <c r="AU132" s="89">
        <f t="shared" si="19"/>
        <v>0.36470588235294121</v>
      </c>
      <c r="AV132" s="88">
        <v>3.5</v>
      </c>
      <c r="AW132" s="88">
        <v>13.5</v>
      </c>
      <c r="AX132" s="88">
        <v>15</v>
      </c>
      <c r="AY132" s="86">
        <f t="shared" si="14"/>
        <v>0.23333333333333334</v>
      </c>
      <c r="AZ132" s="86">
        <f t="shared" si="14"/>
        <v>0.9</v>
      </c>
      <c r="BA132" s="87">
        <v>310.60000000000002</v>
      </c>
      <c r="BB132" s="87">
        <v>1201.5</v>
      </c>
      <c r="BC132" s="99">
        <v>1295</v>
      </c>
      <c r="BD132" s="86">
        <f t="shared" si="18"/>
        <v>0.23984555984555986</v>
      </c>
      <c r="BE132" s="86">
        <f t="shared" si="18"/>
        <v>0.92779922779922785</v>
      </c>
      <c r="BF132" s="86">
        <v>4.9000000000000004</v>
      </c>
      <c r="BG132" s="86">
        <v>8.1</v>
      </c>
      <c r="BH132" s="98">
        <v>49</v>
      </c>
      <c r="BI132" s="86">
        <f t="shared" si="16"/>
        <v>0.1</v>
      </c>
      <c r="BJ132" s="86">
        <f t="shared" si="16"/>
        <v>0.16530612244897958</v>
      </c>
      <c r="BK132" s="87">
        <v>7530</v>
      </c>
      <c r="BL132" s="87">
        <v>21740</v>
      </c>
      <c r="BM132" s="87">
        <v>2100</v>
      </c>
      <c r="BN132" s="86">
        <f t="shared" si="24"/>
        <v>3.5857142857142859</v>
      </c>
      <c r="BO132" s="86">
        <f t="shared" si="24"/>
        <v>10.352380952380953</v>
      </c>
      <c r="BP132" s="87">
        <v>617.6</v>
      </c>
      <c r="BQ132" s="87">
        <v>1465.9</v>
      </c>
      <c r="BR132" s="99">
        <v>386</v>
      </c>
      <c r="BS132" s="86">
        <f t="shared" si="17"/>
        <v>1.6</v>
      </c>
      <c r="BT132" s="86">
        <f t="shared" si="17"/>
        <v>3.7976683937823839</v>
      </c>
      <c r="BU132" s="87">
        <v>135.30000000000001</v>
      </c>
      <c r="BV132" s="87">
        <v>595.5</v>
      </c>
      <c r="BW132" s="87">
        <v>117</v>
      </c>
      <c r="BX132" s="86">
        <f t="shared" si="25"/>
        <v>1.1564102564102565</v>
      </c>
      <c r="BY132" s="86">
        <f t="shared" si="25"/>
        <v>5.0897435897435894</v>
      </c>
      <c r="BZ132" s="86"/>
      <c r="CA132" s="86"/>
      <c r="CB132" s="86"/>
      <c r="CC132" s="86"/>
      <c r="CD132" s="86"/>
      <c r="CE132" s="86"/>
      <c r="CF132" s="10"/>
      <c r="CG132" s="10"/>
      <c r="CH132" s="10"/>
      <c r="CI132" s="10"/>
      <c r="CJ132" s="10"/>
      <c r="CK132" s="10"/>
      <c r="CL132" s="10"/>
      <c r="CM132" s="10"/>
    </row>
    <row r="133" spans="1:91" ht="13.15" x14ac:dyDescent="0.4">
      <c r="A133" s="32">
        <v>1945</v>
      </c>
      <c r="B133" s="90">
        <v>114.7</v>
      </c>
      <c r="C133" s="87">
        <v>13435.6</v>
      </c>
      <c r="D133" s="104">
        <v>1547</v>
      </c>
      <c r="E133" s="86">
        <f t="shared" si="9"/>
        <v>7.4143503555268261E-2</v>
      </c>
      <c r="F133" s="86">
        <f t="shared" si="9"/>
        <v>8.6849385908209449</v>
      </c>
      <c r="G133" s="87"/>
      <c r="H133" s="88"/>
      <c r="I133" s="88">
        <v>1159</v>
      </c>
      <c r="J133" s="86"/>
      <c r="K133" s="86"/>
      <c r="L133" s="86"/>
      <c r="M133" s="86"/>
      <c r="N133" s="104">
        <v>9845</v>
      </c>
      <c r="O133" s="86"/>
      <c r="P133" s="86"/>
      <c r="Q133" s="87">
        <v>2642</v>
      </c>
      <c r="R133" s="87">
        <v>6690.3</v>
      </c>
      <c r="S133" s="87">
        <v>5531</v>
      </c>
      <c r="T133" s="89">
        <f t="shared" si="11"/>
        <v>0.47767130717772555</v>
      </c>
      <c r="U133" s="89">
        <f t="shared" si="11"/>
        <v>1.2096004339179172</v>
      </c>
      <c r="V133" s="111">
        <v>154</v>
      </c>
      <c r="W133" s="90">
        <v>398.3</v>
      </c>
      <c r="X133" s="99">
        <v>157</v>
      </c>
      <c r="Y133" s="86">
        <f t="shared" si="20"/>
        <v>0.98089171974522293</v>
      </c>
      <c r="Z133" s="86">
        <f t="shared" si="21"/>
        <v>2.5369426751592359</v>
      </c>
      <c r="AA133" s="87">
        <v>145.80000000000001</v>
      </c>
      <c r="AB133" s="87">
        <v>223.1</v>
      </c>
      <c r="AC133" s="87">
        <v>61</v>
      </c>
      <c r="AD133" s="86">
        <f t="shared" si="15"/>
        <v>2.3901639344262295</v>
      </c>
      <c r="AE133" s="86">
        <f t="shared" si="15"/>
        <v>3.6573770491803277</v>
      </c>
      <c r="AF133" s="86"/>
      <c r="AG133" s="87">
        <v>186.7</v>
      </c>
      <c r="AH133" s="87">
        <v>300.60000000000002</v>
      </c>
      <c r="AI133" s="87">
        <v>251</v>
      </c>
      <c r="AJ133" s="86">
        <f t="shared" si="12"/>
        <v>0.62109115103127066</v>
      </c>
      <c r="AK133" s="86">
        <f t="shared" si="12"/>
        <v>1.197609561752988</v>
      </c>
      <c r="AL133" s="87">
        <v>45</v>
      </c>
      <c r="AM133" s="87">
        <v>48.6</v>
      </c>
      <c r="AN133" s="87">
        <v>29</v>
      </c>
      <c r="AO133" s="86">
        <f t="shared" si="13"/>
        <v>1.5517241379310345</v>
      </c>
      <c r="AP133" s="86">
        <f t="shared" si="13"/>
        <v>1.6758620689655173</v>
      </c>
      <c r="AQ133" s="87">
        <v>2.2000000000000002</v>
      </c>
      <c r="AR133" s="87">
        <v>4</v>
      </c>
      <c r="AS133" s="87">
        <v>17</v>
      </c>
      <c r="AT133" s="89">
        <f t="shared" si="19"/>
        <v>0.12941176470588237</v>
      </c>
      <c r="AU133" s="89">
        <f t="shared" si="19"/>
        <v>0.23529411764705882</v>
      </c>
      <c r="AV133" s="88">
        <v>3.1</v>
      </c>
      <c r="AW133" s="88">
        <v>13.8</v>
      </c>
      <c r="AX133" s="88">
        <v>18</v>
      </c>
      <c r="AY133" s="86">
        <f t="shared" si="14"/>
        <v>0.17222222222222222</v>
      </c>
      <c r="AZ133" s="86">
        <f t="shared" si="14"/>
        <v>0.76666666666666672</v>
      </c>
      <c r="BA133" s="87">
        <v>240.6</v>
      </c>
      <c r="BB133" s="87">
        <v>1438</v>
      </c>
      <c r="BC133" s="99">
        <v>1404</v>
      </c>
      <c r="BD133" s="86">
        <f t="shared" si="18"/>
        <v>0.17136752136752137</v>
      </c>
      <c r="BE133" s="86">
        <f t="shared" si="18"/>
        <v>1.0242165242165242</v>
      </c>
      <c r="BF133" s="86">
        <v>4.9000000000000004</v>
      </c>
      <c r="BG133" s="86">
        <v>9.9</v>
      </c>
      <c r="BH133" s="98">
        <v>48</v>
      </c>
      <c r="BI133" s="86">
        <f t="shared" si="16"/>
        <v>0.10208333333333335</v>
      </c>
      <c r="BJ133" s="86">
        <f t="shared" si="16"/>
        <v>0.20625000000000002</v>
      </c>
      <c r="BK133" s="87">
        <v>4290</v>
      </c>
      <c r="BL133" s="87">
        <v>7870</v>
      </c>
      <c r="BM133" s="87">
        <v>2400</v>
      </c>
      <c r="BN133" s="86">
        <f t="shared" si="24"/>
        <v>1.7875000000000001</v>
      </c>
      <c r="BO133" s="86">
        <f t="shared" si="24"/>
        <v>3.2791666666666668</v>
      </c>
      <c r="BP133" s="87">
        <v>637.29999999999995</v>
      </c>
      <c r="BQ133" s="87">
        <v>1595.9</v>
      </c>
      <c r="BR133" s="99">
        <v>431</v>
      </c>
      <c r="BS133" s="86">
        <f t="shared" si="17"/>
        <v>1.4786542923433874</v>
      </c>
      <c r="BT133" s="86">
        <f t="shared" si="17"/>
        <v>3.7027842227378192</v>
      </c>
      <c r="BU133" s="87">
        <v>133.69999999999999</v>
      </c>
      <c r="BV133" s="87">
        <v>641.4</v>
      </c>
      <c r="BW133" s="87">
        <v>132</v>
      </c>
      <c r="BX133" s="86">
        <f t="shared" si="25"/>
        <v>1.0128787878787877</v>
      </c>
      <c r="BY133" s="86">
        <f t="shared" si="25"/>
        <v>4.8590909090909093</v>
      </c>
      <c r="BZ133" s="86"/>
      <c r="CA133" s="86"/>
      <c r="CB133" s="86"/>
      <c r="CC133" s="86"/>
      <c r="CD133" s="86"/>
      <c r="CE133" s="86"/>
      <c r="CF133" s="10"/>
      <c r="CG133" s="10"/>
      <c r="CH133" s="10"/>
      <c r="CI133" s="10"/>
      <c r="CJ133" s="10"/>
      <c r="CK133" s="10"/>
      <c r="CL133" s="10"/>
      <c r="CM133" s="10"/>
    </row>
    <row r="134" spans="1:91" ht="13.15" x14ac:dyDescent="0.4">
      <c r="A134" s="32">
        <v>1946</v>
      </c>
      <c r="B134" s="90">
        <v>101.6</v>
      </c>
      <c r="C134" s="87">
        <v>14462.9</v>
      </c>
      <c r="D134" s="104">
        <v>1972</v>
      </c>
      <c r="E134" s="86">
        <f t="shared" si="9"/>
        <v>5.152129817444219E-2</v>
      </c>
      <c r="F134" s="86">
        <f t="shared" si="9"/>
        <v>7.3341277890466525</v>
      </c>
      <c r="G134" s="87"/>
      <c r="H134" s="88"/>
      <c r="I134" s="88">
        <v>1038</v>
      </c>
      <c r="J134" s="86"/>
      <c r="K134" s="86"/>
      <c r="L134" s="86"/>
      <c r="M134" s="86"/>
      <c r="N134" s="104">
        <v>11570</v>
      </c>
      <c r="O134" s="86"/>
      <c r="P134" s="86"/>
      <c r="Q134" s="87">
        <v>2448.1999999999998</v>
      </c>
      <c r="R134" s="87">
        <v>7257.2</v>
      </c>
      <c r="S134" s="87">
        <v>6198</v>
      </c>
      <c r="T134" s="89">
        <f t="shared" si="11"/>
        <v>0.39499838657631492</v>
      </c>
      <c r="U134" s="89">
        <f t="shared" si="11"/>
        <v>1.1708938367215231</v>
      </c>
      <c r="V134" s="111">
        <v>151</v>
      </c>
      <c r="W134" s="90">
        <v>437.3</v>
      </c>
      <c r="X134" s="99">
        <v>209</v>
      </c>
      <c r="Y134" s="86">
        <f t="shared" si="20"/>
        <v>0.72248803827751196</v>
      </c>
      <c r="Z134" s="86">
        <f t="shared" si="21"/>
        <v>2.0923444976076557</v>
      </c>
      <c r="AA134" s="87">
        <v>150.30000000000001</v>
      </c>
      <c r="AB134" s="87">
        <v>245.7</v>
      </c>
      <c r="AC134" s="87">
        <v>63</v>
      </c>
      <c r="AD134" s="86">
        <f t="shared" si="15"/>
        <v>2.3857142857142857</v>
      </c>
      <c r="AE134" s="86">
        <f t="shared" si="15"/>
        <v>3.9</v>
      </c>
      <c r="AF134" s="86"/>
      <c r="AG134" s="87">
        <v>224.2</v>
      </c>
      <c r="AH134" s="87">
        <v>373.2</v>
      </c>
      <c r="AI134" s="87">
        <v>299</v>
      </c>
      <c r="AJ134" s="86">
        <f t="shared" si="12"/>
        <v>0.60075026795284026</v>
      </c>
      <c r="AK134" s="86">
        <f t="shared" si="12"/>
        <v>1.2481605351170568</v>
      </c>
      <c r="AL134" s="87">
        <v>40</v>
      </c>
      <c r="AM134" s="87">
        <v>41.6</v>
      </c>
      <c r="AN134" s="87">
        <v>40</v>
      </c>
      <c r="AO134" s="86">
        <f t="shared" si="13"/>
        <v>1</v>
      </c>
      <c r="AP134" s="86">
        <f t="shared" si="13"/>
        <v>1.04</v>
      </c>
      <c r="AQ134" s="87">
        <v>0.8</v>
      </c>
      <c r="AR134" s="87">
        <v>3.8</v>
      </c>
      <c r="AS134" s="87">
        <v>29</v>
      </c>
      <c r="AT134" s="89">
        <f t="shared" si="19"/>
        <v>2.7586206896551727E-2</v>
      </c>
      <c r="AU134" s="89">
        <f t="shared" si="19"/>
        <v>0.13103448275862067</v>
      </c>
      <c r="AV134" s="88">
        <v>2.7</v>
      </c>
      <c r="AW134" s="88">
        <v>13.5</v>
      </c>
      <c r="AX134" s="88">
        <v>23</v>
      </c>
      <c r="AY134" s="86">
        <f t="shared" si="14"/>
        <v>0.11739130434782609</v>
      </c>
      <c r="AZ134" s="86">
        <f t="shared" si="14"/>
        <v>0.58695652173913049</v>
      </c>
      <c r="BA134" s="87"/>
      <c r="BB134" s="87"/>
      <c r="BC134" s="99">
        <v>2012</v>
      </c>
      <c r="BD134" s="86"/>
      <c r="BE134" s="86"/>
      <c r="BF134" s="86"/>
      <c r="BG134" s="86"/>
      <c r="BI134" s="86"/>
      <c r="BJ134" s="86"/>
      <c r="BK134" s="87">
        <v>4720</v>
      </c>
      <c r="BL134" s="87">
        <v>8470</v>
      </c>
      <c r="BM134" s="87">
        <v>3300</v>
      </c>
      <c r="BN134" s="86">
        <f t="shared" si="24"/>
        <v>1.4303030303030304</v>
      </c>
      <c r="BO134" s="86">
        <f t="shared" si="24"/>
        <v>2.5666666666666669</v>
      </c>
      <c r="BP134" s="87">
        <v>656.8</v>
      </c>
      <c r="BQ134" s="87">
        <v>1674.7</v>
      </c>
      <c r="BR134" s="99">
        <v>609</v>
      </c>
      <c r="BS134" s="86">
        <f t="shared" si="17"/>
        <v>1.0784893267651887</v>
      </c>
      <c r="BT134" s="86">
        <f t="shared" si="17"/>
        <v>2.7499178981937602</v>
      </c>
      <c r="BU134" s="87">
        <v>131.1</v>
      </c>
      <c r="BV134" s="87">
        <v>678</v>
      </c>
      <c r="BW134" s="87">
        <v>169</v>
      </c>
      <c r="BX134" s="86">
        <f t="shared" si="25"/>
        <v>0.77573964497041414</v>
      </c>
      <c r="BY134" s="86">
        <f t="shared" si="25"/>
        <v>4.0118343195266268</v>
      </c>
      <c r="BZ134" s="86"/>
      <c r="CA134" s="86"/>
      <c r="CB134" s="86"/>
      <c r="CC134" s="86"/>
      <c r="CD134" s="86"/>
      <c r="CE134" s="86"/>
      <c r="CF134" s="10"/>
      <c r="CG134" s="10"/>
      <c r="CH134" s="10"/>
      <c r="CI134" s="10"/>
      <c r="CJ134" s="10"/>
      <c r="CK134" s="10"/>
      <c r="CL134" s="10"/>
      <c r="CM134" s="10"/>
    </row>
    <row r="135" spans="1:91" ht="13.15" x14ac:dyDescent="0.4">
      <c r="A135" s="32">
        <v>1947</v>
      </c>
      <c r="B135" s="90">
        <v>67.5</v>
      </c>
      <c r="C135" s="87">
        <v>18071.7</v>
      </c>
      <c r="D135" s="104">
        <v>3502</v>
      </c>
      <c r="E135" s="86">
        <f t="shared" si="9"/>
        <v>1.9274700171330667E-2</v>
      </c>
      <c r="F135" s="86">
        <f t="shared" si="9"/>
        <v>5.1603940605368361</v>
      </c>
      <c r="G135" s="87">
        <v>5650</v>
      </c>
      <c r="H135" s="88">
        <v>6788</v>
      </c>
      <c r="I135" s="88">
        <v>1070</v>
      </c>
      <c r="J135" s="108">
        <f t="shared" ref="J135:K141" si="26">G135/$I135</f>
        <v>5.2803738317757007</v>
      </c>
      <c r="K135" s="108">
        <f t="shared" si="26"/>
        <v>6.3439252336448595</v>
      </c>
      <c r="L135" s="86"/>
      <c r="M135" s="86"/>
      <c r="N135" s="86"/>
      <c r="O135" s="86"/>
      <c r="P135" s="86"/>
      <c r="Q135" s="87">
        <v>2405.1</v>
      </c>
      <c r="R135" s="87">
        <v>7245.8</v>
      </c>
      <c r="S135" s="87">
        <v>9979</v>
      </c>
      <c r="T135" s="89">
        <f t="shared" si="11"/>
        <v>0.2410161338811504</v>
      </c>
      <c r="U135" s="89">
        <f t="shared" si="11"/>
        <v>0.72610482012225674</v>
      </c>
      <c r="V135" s="111">
        <v>149</v>
      </c>
      <c r="W135" s="90">
        <v>482.8</v>
      </c>
      <c r="X135" s="99">
        <v>285</v>
      </c>
      <c r="Y135" s="86">
        <f t="shared" si="20"/>
        <v>0.52280701754385961</v>
      </c>
      <c r="Z135" s="86">
        <f t="shared" si="21"/>
        <v>1.6940350877192982</v>
      </c>
      <c r="AA135" s="87">
        <v>146.1</v>
      </c>
      <c r="AB135" s="87">
        <v>256.39999999999998</v>
      </c>
      <c r="AC135" s="87">
        <v>88</v>
      </c>
      <c r="AD135" s="86">
        <f t="shared" si="15"/>
        <v>1.6602272727272727</v>
      </c>
      <c r="AE135" s="86">
        <f t="shared" si="15"/>
        <v>2.9136363636363636</v>
      </c>
      <c r="AF135" s="86"/>
      <c r="AG135" s="87">
        <v>514.6</v>
      </c>
      <c r="AH135" s="87">
        <v>635.6</v>
      </c>
      <c r="AI135" s="87">
        <v>396</v>
      </c>
      <c r="AJ135" s="86">
        <f t="shared" si="12"/>
        <v>0.80962869729389553</v>
      </c>
      <c r="AK135" s="86">
        <f t="shared" si="12"/>
        <v>1.6050505050505051</v>
      </c>
      <c r="AL135" s="87">
        <v>36</v>
      </c>
      <c r="AM135" s="87">
        <v>38.299999999999997</v>
      </c>
      <c r="AN135" s="87">
        <v>44</v>
      </c>
      <c r="AO135" s="86">
        <f t="shared" si="13"/>
        <v>0.81818181818181823</v>
      </c>
      <c r="AP135" s="86">
        <f t="shared" si="13"/>
        <v>0.87045454545454537</v>
      </c>
      <c r="AQ135" s="87">
        <v>0.8</v>
      </c>
      <c r="AR135" s="87">
        <v>5.6</v>
      </c>
      <c r="AS135" s="87">
        <v>41</v>
      </c>
      <c r="AT135" s="89">
        <f t="shared" si="19"/>
        <v>1.9512195121951219E-2</v>
      </c>
      <c r="AU135" s="89">
        <f t="shared" si="19"/>
        <v>0.13658536585365852</v>
      </c>
      <c r="AV135" s="88">
        <v>2.2999999999999998</v>
      </c>
      <c r="AW135" s="88">
        <v>12.7</v>
      </c>
      <c r="AX135" s="88">
        <v>26</v>
      </c>
      <c r="AY135" s="86">
        <f t="shared" si="14"/>
        <v>8.8461538461538453E-2</v>
      </c>
      <c r="AZ135" s="86">
        <f t="shared" si="14"/>
        <v>0.48846153846153845</v>
      </c>
      <c r="BA135" s="87">
        <v>240.6</v>
      </c>
      <c r="BB135" s="87">
        <v>1994.9</v>
      </c>
      <c r="BC135" s="99">
        <v>2055</v>
      </c>
      <c r="BD135" s="86">
        <f t="shared" si="18"/>
        <v>0.11708029197080291</v>
      </c>
      <c r="BE135" s="86">
        <f t="shared" si="18"/>
        <v>0.97075425790754266</v>
      </c>
      <c r="BF135" s="86"/>
      <c r="BG135" s="86"/>
      <c r="BI135" s="86"/>
      <c r="BJ135" s="86"/>
      <c r="BK135" s="87">
        <v>4890</v>
      </c>
      <c r="BL135" s="87">
        <v>9990</v>
      </c>
      <c r="BM135" s="87">
        <v>4200</v>
      </c>
      <c r="BN135" s="86">
        <f t="shared" si="24"/>
        <v>1.1642857142857144</v>
      </c>
      <c r="BO135" s="86">
        <f t="shared" si="24"/>
        <v>2.3785714285714286</v>
      </c>
      <c r="BP135" s="87">
        <v>631.20000000000005</v>
      </c>
      <c r="BQ135" s="87">
        <v>1771.1</v>
      </c>
      <c r="BR135" s="99">
        <v>930</v>
      </c>
      <c r="BS135" s="86">
        <f t="shared" si="17"/>
        <v>0.67870967741935484</v>
      </c>
      <c r="BT135" s="86">
        <f t="shared" si="17"/>
        <v>1.9044086021505375</v>
      </c>
      <c r="BU135" s="87">
        <v>128.6</v>
      </c>
      <c r="BV135" s="87">
        <v>708.1</v>
      </c>
      <c r="BW135" s="87">
        <v>193</v>
      </c>
      <c r="BX135" s="86">
        <f t="shared" si="25"/>
        <v>0.66632124352331601</v>
      </c>
      <c r="BY135" s="86">
        <f t="shared" si="25"/>
        <v>3.6689119170984457</v>
      </c>
      <c r="BZ135" s="86"/>
      <c r="CA135" s="86"/>
      <c r="CB135" s="86"/>
      <c r="CC135" s="86"/>
      <c r="CD135" s="86"/>
      <c r="CE135" s="86"/>
      <c r="CF135" s="10"/>
      <c r="CG135" s="10"/>
      <c r="CH135" s="10"/>
      <c r="CI135" s="10"/>
      <c r="CJ135" s="10"/>
      <c r="CK135" s="10"/>
      <c r="CL135" s="10"/>
      <c r="CM135" s="10"/>
    </row>
    <row r="136" spans="1:91" ht="13.15" x14ac:dyDescent="0.4">
      <c r="A136" s="32">
        <f t="shared" ref="A136:A196" si="27">A135+1</f>
        <v>1948</v>
      </c>
      <c r="B136" s="90">
        <v>54.5</v>
      </c>
      <c r="C136" s="87">
        <v>20095.599999999999</v>
      </c>
      <c r="D136" s="104">
        <v>4327</v>
      </c>
      <c r="E136" s="86">
        <f t="shared" si="9"/>
        <v>1.2595331638548648E-2</v>
      </c>
      <c r="F136" s="86">
        <f t="shared" si="9"/>
        <v>4.6442338802865724</v>
      </c>
      <c r="G136" s="87">
        <v>5829</v>
      </c>
      <c r="H136" s="88">
        <v>7576</v>
      </c>
      <c r="I136" s="88">
        <v>1385</v>
      </c>
      <c r="J136" s="108">
        <f t="shared" si="26"/>
        <v>4.2086642599277981</v>
      </c>
      <c r="K136" s="108">
        <f t="shared" si="26"/>
        <v>5.4700361010830321</v>
      </c>
      <c r="L136" s="86"/>
      <c r="M136" s="86"/>
      <c r="N136" s="86"/>
      <c r="O136" s="86"/>
      <c r="P136" s="86"/>
      <c r="Q136" s="87">
        <v>2235.1</v>
      </c>
      <c r="R136" s="87">
        <v>7075.8</v>
      </c>
      <c r="S136" s="87">
        <v>14379</v>
      </c>
      <c r="T136" s="89">
        <f t="shared" si="11"/>
        <v>0.15544196397524165</v>
      </c>
      <c r="U136" s="89">
        <f t="shared" si="11"/>
        <v>0.49209263509284373</v>
      </c>
      <c r="V136" s="111">
        <v>152.19999999999999</v>
      </c>
      <c r="W136" s="90">
        <v>521.6</v>
      </c>
      <c r="X136" s="99">
        <v>311</v>
      </c>
      <c r="Y136" s="86">
        <f t="shared" si="20"/>
        <v>0.48938906752411571</v>
      </c>
      <c r="Z136" s="86">
        <f t="shared" si="21"/>
        <v>1.6771704180064309</v>
      </c>
      <c r="AA136" s="87">
        <v>145.80000000000001</v>
      </c>
      <c r="AB136" s="87">
        <v>259.39999999999998</v>
      </c>
      <c r="AC136" s="87">
        <v>90</v>
      </c>
      <c r="AD136" s="86">
        <f t="shared" si="15"/>
        <v>1.62</v>
      </c>
      <c r="AE136" s="86">
        <f t="shared" si="15"/>
        <v>2.882222222222222</v>
      </c>
      <c r="AF136" s="86"/>
      <c r="AG136" s="87">
        <v>530.1</v>
      </c>
      <c r="AH136" s="87">
        <v>641.9</v>
      </c>
      <c r="AI136" s="87">
        <v>373</v>
      </c>
      <c r="AJ136" s="86">
        <f t="shared" si="12"/>
        <v>0.82582956846860889</v>
      </c>
      <c r="AK136" s="86">
        <f t="shared" si="12"/>
        <v>1.7209115281501339</v>
      </c>
      <c r="AL136" s="87">
        <v>32.6</v>
      </c>
      <c r="AM136" s="87">
        <v>32.6</v>
      </c>
      <c r="AN136" s="87">
        <v>59</v>
      </c>
      <c r="AO136" s="86">
        <f t="shared" si="13"/>
        <v>0.55254237288135599</v>
      </c>
      <c r="AP136" s="86">
        <f t="shared" si="13"/>
        <v>0.55254237288135599</v>
      </c>
      <c r="AQ136" s="87">
        <v>0.7</v>
      </c>
      <c r="AR136" s="87">
        <v>6.7</v>
      </c>
      <c r="AS136" s="87">
        <v>40</v>
      </c>
      <c r="AT136" s="89">
        <f t="shared" si="19"/>
        <v>1.7499999999999998E-2</v>
      </c>
      <c r="AU136" s="89">
        <f t="shared" si="19"/>
        <v>0.16750000000000001</v>
      </c>
      <c r="AV136" s="88">
        <v>1.9</v>
      </c>
      <c r="AW136" s="88">
        <v>12.4</v>
      </c>
      <c r="AX136" s="88">
        <v>28</v>
      </c>
      <c r="AY136" s="86">
        <f t="shared" si="14"/>
        <v>6.7857142857142852E-2</v>
      </c>
      <c r="AZ136" s="86">
        <f t="shared" si="14"/>
        <v>0.44285714285714289</v>
      </c>
      <c r="BA136" s="87">
        <v>235.5</v>
      </c>
      <c r="BB136" s="87">
        <v>2394.5</v>
      </c>
      <c r="BC136" s="99">
        <v>2268</v>
      </c>
      <c r="BD136" s="86">
        <f t="shared" si="18"/>
        <v>0.10383597883597884</v>
      </c>
      <c r="BE136" s="86">
        <f t="shared" si="18"/>
        <v>1.0557760141093475</v>
      </c>
      <c r="BF136" s="86"/>
      <c r="BG136" s="86"/>
      <c r="BI136" s="86"/>
      <c r="BJ136" s="86"/>
      <c r="BK136" s="87"/>
      <c r="BL136" s="87"/>
      <c r="BM136" s="87">
        <v>4600</v>
      </c>
      <c r="BN136" s="86"/>
      <c r="BO136" s="86"/>
      <c r="BP136" s="87">
        <v>514.20000000000005</v>
      </c>
      <c r="BQ136" s="87">
        <v>1678.2</v>
      </c>
      <c r="BR136" s="99">
        <v>1021</v>
      </c>
      <c r="BS136" s="86">
        <f t="shared" si="17"/>
        <v>0.50362389813907937</v>
      </c>
      <c r="BT136" s="86">
        <f t="shared" si="17"/>
        <v>1.6436826640548483</v>
      </c>
      <c r="BU136" s="87"/>
      <c r="BV136" s="87"/>
      <c r="BW136" s="87"/>
      <c r="BX136" s="86"/>
      <c r="BY136" s="86"/>
      <c r="BZ136" s="86"/>
      <c r="CA136" s="86"/>
      <c r="CB136" s="86"/>
      <c r="CC136" s="86"/>
      <c r="CD136" s="86"/>
      <c r="CE136" s="86"/>
      <c r="CF136" s="10"/>
      <c r="CG136" s="10"/>
      <c r="CH136" s="10"/>
      <c r="CI136" s="10"/>
      <c r="CJ136" s="10"/>
      <c r="CK136" s="10"/>
      <c r="CL136" s="10"/>
      <c r="CM136" s="10"/>
    </row>
    <row r="137" spans="1:91" ht="13.15" x14ac:dyDescent="0.4">
      <c r="A137" s="32">
        <f t="shared" si="27"/>
        <v>1949</v>
      </c>
      <c r="B137" s="90">
        <v>41.1</v>
      </c>
      <c r="C137" s="87">
        <v>24134.9</v>
      </c>
      <c r="D137" s="104">
        <v>5159</v>
      </c>
      <c r="E137" s="86">
        <f t="shared" si="9"/>
        <v>7.9666602054661757E-3</v>
      </c>
      <c r="F137" s="86">
        <f t="shared" si="9"/>
        <v>4.6782128319441751</v>
      </c>
      <c r="G137" s="87">
        <v>6008</v>
      </c>
      <c r="H137" s="88">
        <v>8132</v>
      </c>
      <c r="I137" s="88">
        <v>1382</v>
      </c>
      <c r="J137" s="108">
        <f t="shared" si="26"/>
        <v>4.3473227206946454</v>
      </c>
      <c r="K137" s="108">
        <f t="shared" si="26"/>
        <v>5.8842257597684515</v>
      </c>
      <c r="L137" s="86"/>
      <c r="M137" s="86"/>
      <c r="N137" s="86"/>
      <c r="O137" s="86"/>
      <c r="P137" s="86"/>
      <c r="Q137" s="87">
        <v>2148.6999999999998</v>
      </c>
      <c r="R137" s="87">
        <v>6820</v>
      </c>
      <c r="S137" s="87">
        <v>15823</v>
      </c>
      <c r="T137" s="89">
        <f t="shared" si="11"/>
        <v>0.13579599317449281</v>
      </c>
      <c r="U137" s="89">
        <f t="shared" si="11"/>
        <v>0.43101813815332113</v>
      </c>
      <c r="V137" s="111">
        <v>152.19999999999999</v>
      </c>
      <c r="W137" s="90">
        <v>520.9</v>
      </c>
      <c r="X137" s="99">
        <v>358</v>
      </c>
      <c r="Y137" s="86">
        <f t="shared" si="20"/>
        <v>0.42513966480446924</v>
      </c>
      <c r="Z137" s="86">
        <f t="shared" si="21"/>
        <v>1.4550279329608937</v>
      </c>
      <c r="AA137" s="87">
        <v>169.1</v>
      </c>
      <c r="AB137" s="87">
        <v>317.10000000000002</v>
      </c>
      <c r="AC137" s="87">
        <v>125</v>
      </c>
      <c r="AD137" s="86">
        <f t="shared" si="15"/>
        <v>1.3528</v>
      </c>
      <c r="AE137" s="86">
        <f t="shared" si="15"/>
        <v>2.5368000000000004</v>
      </c>
      <c r="AF137" s="86"/>
      <c r="AG137" s="87">
        <v>530.6</v>
      </c>
      <c r="AH137" s="87">
        <v>642.1</v>
      </c>
      <c r="AI137" s="87">
        <v>391</v>
      </c>
      <c r="AJ137" s="86">
        <f t="shared" si="12"/>
        <v>0.82635103566422674</v>
      </c>
      <c r="AK137" s="86">
        <f t="shared" si="12"/>
        <v>1.6421994884910487</v>
      </c>
      <c r="AL137" s="87">
        <v>28.1</v>
      </c>
      <c r="AM137" s="87">
        <v>28.1</v>
      </c>
      <c r="AN137" s="87">
        <v>69</v>
      </c>
      <c r="AO137" s="86">
        <f t="shared" si="13"/>
        <v>0.4072463768115942</v>
      </c>
      <c r="AP137" s="86">
        <f t="shared" si="13"/>
        <v>0.4072463768115942</v>
      </c>
      <c r="AQ137" s="87">
        <v>0.7</v>
      </c>
      <c r="AR137" s="87">
        <v>14.7</v>
      </c>
      <c r="AS137" s="87">
        <v>45</v>
      </c>
      <c r="AT137" s="89">
        <f t="shared" si="19"/>
        <v>1.5555555555555555E-2</v>
      </c>
      <c r="AU137" s="89">
        <f t="shared" si="19"/>
        <v>0.32666666666666666</v>
      </c>
      <c r="AV137" s="88">
        <v>1.5</v>
      </c>
      <c r="AW137" s="88">
        <v>13.1</v>
      </c>
      <c r="AX137" s="88">
        <v>30</v>
      </c>
      <c r="AY137" s="86">
        <f t="shared" si="14"/>
        <v>0.05</v>
      </c>
      <c r="AZ137" s="86">
        <f t="shared" si="14"/>
        <v>0.43666666666666665</v>
      </c>
      <c r="BA137" s="87">
        <v>230.1</v>
      </c>
      <c r="BB137" s="87">
        <v>2497.5</v>
      </c>
      <c r="BC137" s="99">
        <v>3891</v>
      </c>
      <c r="BD137" s="86">
        <f t="shared" si="18"/>
        <v>5.9136468774094064E-2</v>
      </c>
      <c r="BE137" s="86">
        <f t="shared" si="18"/>
        <v>0.64186584425597537</v>
      </c>
      <c r="BF137" s="86"/>
      <c r="BG137" s="86"/>
      <c r="BH137" s="86"/>
      <c r="BI137" s="86"/>
      <c r="BJ137" s="86"/>
      <c r="BK137" s="87"/>
      <c r="BL137" s="87"/>
      <c r="BM137" s="87">
        <v>6400</v>
      </c>
      <c r="BN137" s="86"/>
      <c r="BO137" s="86"/>
      <c r="BP137" s="87">
        <v>447.4</v>
      </c>
      <c r="BQ137" s="87">
        <v>1689.5</v>
      </c>
      <c r="BR137" s="99">
        <v>1175</v>
      </c>
      <c r="BS137" s="86">
        <f t="shared" si="17"/>
        <v>0.38076595744680847</v>
      </c>
      <c r="BT137" s="86">
        <f t="shared" si="17"/>
        <v>1.437872340425532</v>
      </c>
      <c r="BU137" s="87"/>
      <c r="BV137" s="87"/>
      <c r="BW137" s="87"/>
      <c r="BX137" s="86"/>
      <c r="BY137" s="86"/>
      <c r="BZ137" s="86"/>
      <c r="CA137" s="86"/>
      <c r="CB137" s="86"/>
      <c r="CC137" s="86"/>
      <c r="CD137" s="86"/>
      <c r="CE137" s="86"/>
      <c r="CF137" s="10"/>
      <c r="CG137" s="10"/>
      <c r="CH137" s="10"/>
      <c r="CI137" s="10"/>
      <c r="CJ137" s="10"/>
      <c r="CK137" s="10"/>
      <c r="CL137" s="10"/>
      <c r="CM137" s="10"/>
    </row>
    <row r="138" spans="1:91" ht="13.15" x14ac:dyDescent="0.4">
      <c r="A138" s="32">
        <f t="shared" si="27"/>
        <v>1950</v>
      </c>
      <c r="B138" s="90">
        <v>27.2</v>
      </c>
      <c r="C138" s="87">
        <v>28965.599999999999</v>
      </c>
      <c r="D138" s="104">
        <v>6096</v>
      </c>
      <c r="E138" s="86">
        <f t="shared" si="9"/>
        <v>4.4619422572178477E-3</v>
      </c>
      <c r="F138" s="86">
        <f t="shared" si="9"/>
        <v>4.7515748031496061</v>
      </c>
      <c r="G138" s="87">
        <v>8843</v>
      </c>
      <c r="H138" s="88">
        <v>11656</v>
      </c>
      <c r="I138" s="88">
        <v>1824</v>
      </c>
      <c r="J138" s="108">
        <f t="shared" si="26"/>
        <v>4.8481359649122808</v>
      </c>
      <c r="K138" s="108">
        <f t="shared" si="26"/>
        <v>6.3903508771929829</v>
      </c>
      <c r="L138" s="86"/>
      <c r="M138" s="86"/>
      <c r="N138" s="86"/>
      <c r="O138" s="86"/>
      <c r="P138" s="86"/>
      <c r="Q138" s="87">
        <v>2065</v>
      </c>
      <c r="R138" s="87">
        <v>7526.1</v>
      </c>
      <c r="S138" s="87">
        <v>17000</v>
      </c>
      <c r="T138" s="89">
        <f t="shared" si="11"/>
        <v>0.12147058823529412</v>
      </c>
      <c r="U138" s="89">
        <f t="shared" si="11"/>
        <v>0.44271176470588236</v>
      </c>
      <c r="V138" s="111">
        <v>147.9</v>
      </c>
      <c r="W138" s="90">
        <v>511</v>
      </c>
      <c r="X138" s="99">
        <v>514</v>
      </c>
      <c r="Y138" s="86">
        <f t="shared" si="20"/>
        <v>0.28774319066147863</v>
      </c>
      <c r="Z138" s="86">
        <f t="shared" si="21"/>
        <v>0.99416342412451364</v>
      </c>
      <c r="AA138" s="87">
        <v>157.1</v>
      </c>
      <c r="AB138" s="87">
        <v>424.9</v>
      </c>
      <c r="AC138" s="87">
        <v>138</v>
      </c>
      <c r="AD138" s="86">
        <f t="shared" si="15"/>
        <v>1.1384057971014492</v>
      </c>
      <c r="AE138" s="86">
        <f t="shared" si="15"/>
        <v>3.0789855072463768</v>
      </c>
      <c r="AF138" s="86"/>
      <c r="AG138" s="87">
        <v>561.6</v>
      </c>
      <c r="AH138" s="87">
        <v>688</v>
      </c>
      <c r="AI138" s="87">
        <v>389</v>
      </c>
      <c r="AJ138" s="86">
        <f t="shared" si="12"/>
        <v>0.81627906976744191</v>
      </c>
      <c r="AK138" s="86">
        <f t="shared" si="12"/>
        <v>1.768637532133676</v>
      </c>
      <c r="AL138" s="87">
        <v>26</v>
      </c>
      <c r="AM138" s="87">
        <v>26</v>
      </c>
      <c r="AN138" s="87">
        <v>88</v>
      </c>
      <c r="AO138" s="86">
        <f t="shared" si="13"/>
        <v>0.29545454545454547</v>
      </c>
      <c r="AP138" s="86">
        <f t="shared" si="13"/>
        <v>0.29545454545454547</v>
      </c>
      <c r="AQ138" s="87"/>
      <c r="AR138" s="87"/>
      <c r="AS138" s="87">
        <v>43</v>
      </c>
      <c r="AT138" s="86"/>
      <c r="AU138" s="86"/>
      <c r="AV138" s="87">
        <v>1.1000000000000001</v>
      </c>
      <c r="AW138" s="87">
        <v>10</v>
      </c>
      <c r="AX138" s="87">
        <v>37</v>
      </c>
      <c r="AY138" s="86">
        <f t="shared" si="14"/>
        <v>2.9729729729729731E-2</v>
      </c>
      <c r="AZ138" s="86">
        <f t="shared" si="14"/>
        <v>0.27027027027027029</v>
      </c>
      <c r="BA138" s="87">
        <v>286.10000000000002</v>
      </c>
      <c r="BB138" s="87">
        <v>2485.8000000000002</v>
      </c>
      <c r="BC138" s="99">
        <v>3614</v>
      </c>
      <c r="BD138" s="86">
        <f t="shared" si="18"/>
        <v>7.9164360819037091E-2</v>
      </c>
      <c r="BE138" s="86">
        <f t="shared" si="18"/>
        <v>0.68782512451577205</v>
      </c>
      <c r="BF138" s="86"/>
      <c r="BG138" s="86"/>
      <c r="BH138" s="86"/>
      <c r="BI138" s="86"/>
      <c r="BJ138" s="86"/>
      <c r="BK138" s="87"/>
      <c r="BL138" s="87"/>
      <c r="BM138" s="87"/>
      <c r="BN138" s="86"/>
      <c r="BO138" s="86"/>
      <c r="BP138" s="87">
        <v>403.1</v>
      </c>
      <c r="BQ138" s="87">
        <v>1601.2</v>
      </c>
      <c r="BR138" s="99">
        <v>1728</v>
      </c>
      <c r="BS138" s="86">
        <f t="shared" si="17"/>
        <v>0.23327546296296298</v>
      </c>
      <c r="BT138" s="86">
        <f t="shared" si="17"/>
        <v>0.92662037037037037</v>
      </c>
      <c r="BU138" s="87"/>
      <c r="BV138" s="87"/>
      <c r="BW138" s="87"/>
      <c r="BX138" s="86"/>
      <c r="BY138" s="86"/>
      <c r="BZ138" s="86"/>
      <c r="CA138" s="86"/>
      <c r="CB138" s="86"/>
      <c r="CC138" s="86"/>
      <c r="CD138" s="86"/>
      <c r="CE138" s="86"/>
      <c r="CF138" s="10"/>
      <c r="CG138" s="10"/>
      <c r="CH138" s="10"/>
      <c r="CI138" s="10"/>
      <c r="CJ138" s="10"/>
      <c r="CK138" s="10"/>
      <c r="CL138" s="10"/>
      <c r="CM138" s="10"/>
    </row>
    <row r="139" spans="1:91" ht="13.15" x14ac:dyDescent="0.4">
      <c r="A139" s="46">
        <f t="shared" si="27"/>
        <v>1951</v>
      </c>
      <c r="B139" s="106">
        <v>12.7</v>
      </c>
      <c r="C139" s="100">
        <v>35192.199999999997</v>
      </c>
      <c r="D139" s="107">
        <v>9465</v>
      </c>
      <c r="E139" s="102">
        <f t="shared" si="9"/>
        <v>1.3417855256207078E-3</v>
      </c>
      <c r="F139" s="102">
        <f t="shared" si="9"/>
        <v>3.7181405176967774</v>
      </c>
      <c r="G139" s="87">
        <v>9094.5</v>
      </c>
      <c r="H139" s="88">
        <v>14211.9</v>
      </c>
      <c r="I139" s="88">
        <v>3377</v>
      </c>
      <c r="J139" s="108">
        <f t="shared" si="26"/>
        <v>2.6930707728753331</v>
      </c>
      <c r="K139" s="108">
        <f t="shared" si="26"/>
        <v>4.2084394432928631</v>
      </c>
      <c r="L139" s="86"/>
      <c r="M139" s="86"/>
      <c r="N139" s="86"/>
      <c r="O139" s="86"/>
      <c r="P139" s="86"/>
      <c r="Q139" s="87">
        <v>1975.5</v>
      </c>
      <c r="R139" s="87">
        <v>8530.4</v>
      </c>
      <c r="S139" s="87">
        <v>26000</v>
      </c>
      <c r="T139" s="89">
        <f t="shared" si="11"/>
        <v>7.5980769230769227E-2</v>
      </c>
      <c r="U139" s="89">
        <f t="shared" si="11"/>
        <v>0.32809230769230768</v>
      </c>
      <c r="V139" s="111">
        <v>180.1</v>
      </c>
      <c r="W139" s="90">
        <v>523</v>
      </c>
      <c r="X139" s="99">
        <v>668</v>
      </c>
      <c r="Y139" s="86">
        <f t="shared" si="20"/>
        <v>0.26961077844311376</v>
      </c>
      <c r="Z139" s="86">
        <f t="shared" si="21"/>
        <v>0.78293413173652693</v>
      </c>
      <c r="AA139" s="87">
        <v>158.5</v>
      </c>
      <c r="AB139" s="87">
        <v>401</v>
      </c>
      <c r="AC139" s="87">
        <v>160</v>
      </c>
      <c r="AD139" s="86">
        <f t="shared" si="15"/>
        <v>0.99062499999999998</v>
      </c>
      <c r="AE139" s="86">
        <f t="shared" si="15"/>
        <v>2.5062500000000001</v>
      </c>
      <c r="AF139" s="86"/>
      <c r="AG139" s="87">
        <v>634.9</v>
      </c>
      <c r="AH139" s="87">
        <v>768</v>
      </c>
      <c r="AI139" s="87">
        <v>556</v>
      </c>
      <c r="AJ139" s="86">
        <f t="shared" si="12"/>
        <v>0.8266927083333333</v>
      </c>
      <c r="AK139" s="86">
        <f t="shared" si="12"/>
        <v>1.3812949640287771</v>
      </c>
      <c r="AL139" s="87">
        <v>23.8</v>
      </c>
      <c r="AM139" s="87">
        <v>31.8</v>
      </c>
      <c r="AN139" s="87">
        <v>118</v>
      </c>
      <c r="AO139" s="86">
        <f t="shared" si="13"/>
        <v>0.2016949152542373</v>
      </c>
      <c r="AP139" s="86">
        <f t="shared" si="13"/>
        <v>0.26949152542372884</v>
      </c>
      <c r="AQ139" s="87">
        <v>0.1</v>
      </c>
      <c r="AR139" s="87">
        <v>19</v>
      </c>
      <c r="AS139" s="87">
        <v>47</v>
      </c>
      <c r="AT139" s="89">
        <f t="shared" si="19"/>
        <v>2.1276595744680851E-3</v>
      </c>
      <c r="AU139" s="89">
        <f t="shared" si="19"/>
        <v>0.40425531914893614</v>
      </c>
      <c r="AV139" s="88">
        <v>0.7</v>
      </c>
      <c r="AW139" s="88">
        <v>9</v>
      </c>
      <c r="AX139" s="88">
        <v>41</v>
      </c>
      <c r="AY139" s="86">
        <f t="shared" si="14"/>
        <v>1.7073170731707315E-2</v>
      </c>
      <c r="AZ139" s="86">
        <f t="shared" si="14"/>
        <v>0.21951219512195122</v>
      </c>
      <c r="BA139" s="87">
        <v>283.3</v>
      </c>
      <c r="BB139" s="87">
        <v>2370</v>
      </c>
      <c r="BC139" s="99">
        <v>4935</v>
      </c>
      <c r="BD139" s="86">
        <f t="shared" si="18"/>
        <v>5.7406281661600812E-2</v>
      </c>
      <c r="BE139" s="86">
        <f t="shared" si="18"/>
        <v>0.48024316109422494</v>
      </c>
      <c r="BF139" s="86"/>
      <c r="BG139" s="86"/>
      <c r="BH139" s="86"/>
      <c r="BI139" s="86"/>
      <c r="BJ139" s="86"/>
      <c r="BK139" s="87"/>
      <c r="BL139" s="87"/>
      <c r="BM139" s="87"/>
      <c r="BN139" s="86"/>
      <c r="BO139" s="86"/>
      <c r="BP139" s="87">
        <v>417.2</v>
      </c>
      <c r="BQ139" s="87">
        <v>1489.7</v>
      </c>
      <c r="BR139" s="99">
        <v>2151</v>
      </c>
      <c r="BS139" s="86">
        <f t="shared" si="17"/>
        <v>0.19395629939562994</v>
      </c>
      <c r="BT139" s="86">
        <f t="shared" si="17"/>
        <v>0.6925615992561599</v>
      </c>
      <c r="BU139" s="87"/>
      <c r="BV139" s="87"/>
      <c r="BW139" s="87"/>
      <c r="BX139" s="86"/>
      <c r="BY139" s="86"/>
      <c r="BZ139" s="86"/>
      <c r="CA139" s="86"/>
      <c r="CB139" s="86"/>
      <c r="CC139" s="86"/>
      <c r="CD139" s="86"/>
      <c r="CE139" s="86"/>
      <c r="CF139" s="10"/>
      <c r="CG139" s="10"/>
      <c r="CH139" s="10"/>
      <c r="CI139" s="10"/>
      <c r="CJ139" s="10"/>
      <c r="CK139" s="10"/>
      <c r="CL139" s="10"/>
      <c r="CM139" s="10"/>
    </row>
    <row r="140" spans="1:91" ht="13.15" x14ac:dyDescent="0.4">
      <c r="A140" s="32">
        <f t="shared" si="27"/>
        <v>1952</v>
      </c>
      <c r="B140" s="90">
        <v>12.7</v>
      </c>
      <c r="C140" s="87">
        <v>45247.4</v>
      </c>
      <c r="D140" s="104">
        <v>11492</v>
      </c>
      <c r="E140" s="86">
        <f t="shared" si="9"/>
        <v>1.1051166028541593E-3</v>
      </c>
      <c r="F140" s="86">
        <f t="shared" si="9"/>
        <v>3.9372955099199443</v>
      </c>
      <c r="G140" s="87">
        <v>9349.7999999999993</v>
      </c>
      <c r="H140" s="88">
        <v>14623.1</v>
      </c>
      <c r="I140" s="88">
        <v>3182</v>
      </c>
      <c r="J140" s="108">
        <f t="shared" si="26"/>
        <v>2.9383406662476426</v>
      </c>
      <c r="K140" s="108">
        <f t="shared" si="26"/>
        <v>4.5955688246385922</v>
      </c>
      <c r="L140" s="86"/>
      <c r="M140" s="86"/>
      <c r="N140" s="86"/>
      <c r="O140" s="86"/>
      <c r="P140" s="86"/>
      <c r="Q140" s="87">
        <v>1889.7</v>
      </c>
      <c r="R140" s="87">
        <v>11936.6</v>
      </c>
      <c r="S140" s="87">
        <v>36000</v>
      </c>
      <c r="T140" s="89">
        <f t="shared" si="11"/>
        <v>5.2491666666666666E-2</v>
      </c>
      <c r="U140" s="89">
        <f t="shared" si="11"/>
        <v>0.33157222222222221</v>
      </c>
      <c r="V140" s="111">
        <v>209.2</v>
      </c>
      <c r="W140" s="90">
        <v>563</v>
      </c>
      <c r="X140" s="99">
        <v>694</v>
      </c>
      <c r="Y140" s="86">
        <f t="shared" si="20"/>
        <v>0.30144092219020169</v>
      </c>
      <c r="Z140" s="86">
        <f t="shared" si="21"/>
        <v>0.81123919308357351</v>
      </c>
      <c r="AA140" s="87">
        <v>164.5</v>
      </c>
      <c r="AB140" s="87">
        <v>367</v>
      </c>
      <c r="AC140" s="87">
        <v>190</v>
      </c>
      <c r="AD140" s="86">
        <f t="shared" si="15"/>
        <v>0.86578947368421055</v>
      </c>
      <c r="AE140" s="86">
        <f t="shared" si="15"/>
        <v>1.9315789473684211</v>
      </c>
      <c r="AF140" s="86"/>
      <c r="AG140" s="87">
        <v>651.20000000000005</v>
      </c>
      <c r="AH140" s="87">
        <v>802</v>
      </c>
      <c r="AI140" s="87">
        <v>587</v>
      </c>
      <c r="AJ140" s="86">
        <f t="shared" si="12"/>
        <v>0.81197007481296768</v>
      </c>
      <c r="AK140" s="86">
        <f t="shared" si="12"/>
        <v>1.3662691652470187</v>
      </c>
      <c r="AL140" s="87">
        <v>20.399999999999999</v>
      </c>
      <c r="AM140" s="87">
        <v>30.6</v>
      </c>
      <c r="AN140" s="87">
        <v>128</v>
      </c>
      <c r="AO140" s="86">
        <f t="shared" si="13"/>
        <v>0.15937499999999999</v>
      </c>
      <c r="AP140" s="86">
        <f t="shared" si="13"/>
        <v>0.23906250000000001</v>
      </c>
      <c r="AQ140" s="87">
        <v>0.1</v>
      </c>
      <c r="AR140" s="87">
        <v>23.9</v>
      </c>
      <c r="AS140" s="87">
        <v>57</v>
      </c>
      <c r="AT140" s="89">
        <f t="shared" si="19"/>
        <v>1.7543859649122807E-3</v>
      </c>
      <c r="AU140" s="89">
        <f t="shared" si="19"/>
        <v>0.41929824561403506</v>
      </c>
      <c r="AV140" s="88">
        <v>1.8</v>
      </c>
      <c r="AW140" s="88">
        <v>14.5</v>
      </c>
      <c r="AX140" s="88">
        <v>43</v>
      </c>
      <c r="AY140" s="86">
        <f t="shared" si="14"/>
        <v>4.1860465116279069E-2</v>
      </c>
      <c r="AZ140" s="86">
        <f t="shared" si="14"/>
        <v>0.33720930232558138</v>
      </c>
      <c r="BA140" s="87">
        <v>349.9</v>
      </c>
      <c r="BB140" s="87">
        <v>2680.7</v>
      </c>
      <c r="BC140" s="99">
        <v>6318</v>
      </c>
      <c r="BD140" s="86">
        <f t="shared" si="18"/>
        <v>5.5381449825894269E-2</v>
      </c>
      <c r="BE140" s="86">
        <f t="shared" si="18"/>
        <v>0.42429566318455203</v>
      </c>
      <c r="BF140" s="86"/>
      <c r="BG140" s="86"/>
      <c r="BH140" s="86"/>
      <c r="BI140" s="86"/>
      <c r="BJ140" s="86"/>
      <c r="BK140" s="87"/>
      <c r="BL140" s="87"/>
      <c r="BM140" s="87"/>
      <c r="BN140" s="86"/>
      <c r="BO140" s="86"/>
      <c r="BP140" s="87">
        <v>389.3</v>
      </c>
      <c r="BQ140" s="87">
        <v>1592.8</v>
      </c>
      <c r="BR140" s="99">
        <v>2209</v>
      </c>
      <c r="BS140" s="86">
        <f t="shared" si="17"/>
        <v>0.176233589859665</v>
      </c>
      <c r="BT140" s="86">
        <f t="shared" si="17"/>
        <v>0.72105024898143955</v>
      </c>
      <c r="BU140" s="87"/>
      <c r="BV140" s="87"/>
      <c r="BW140" s="87"/>
      <c r="BX140" s="86"/>
      <c r="BY140" s="86"/>
      <c r="BZ140" s="86"/>
      <c r="CA140" s="86"/>
      <c r="CB140" s="86"/>
      <c r="CC140" s="86"/>
      <c r="CD140" s="86"/>
      <c r="CE140" s="86"/>
      <c r="CF140" s="10"/>
      <c r="CG140" s="10"/>
      <c r="CH140" s="10"/>
      <c r="CI140" s="10"/>
      <c r="CJ140" s="10"/>
      <c r="CK140" s="10"/>
      <c r="CL140" s="10"/>
      <c r="CM140" s="10"/>
    </row>
    <row r="141" spans="1:91" ht="13.15" x14ac:dyDescent="0.4">
      <c r="A141" s="32">
        <f t="shared" si="27"/>
        <v>1953</v>
      </c>
      <c r="B141" s="90">
        <v>12.7</v>
      </c>
      <c r="C141" s="87">
        <v>55095.5</v>
      </c>
      <c r="D141" s="104">
        <v>11781</v>
      </c>
      <c r="E141" s="86">
        <f t="shared" si="9"/>
        <v>1.0780069603599015E-3</v>
      </c>
      <c r="F141" s="86">
        <f t="shared" si="9"/>
        <v>4.6766403531109413</v>
      </c>
      <c r="G141" s="87">
        <v>30487.4</v>
      </c>
      <c r="H141" s="88">
        <v>37487.4</v>
      </c>
      <c r="I141" s="88">
        <v>7432</v>
      </c>
      <c r="J141" s="108">
        <f t="shared" si="26"/>
        <v>4.1021797631862222</v>
      </c>
      <c r="K141" s="108">
        <f t="shared" si="26"/>
        <v>5.0440527448869759</v>
      </c>
      <c r="L141" s="86"/>
      <c r="M141" s="86"/>
      <c r="N141" s="86"/>
      <c r="O141" s="86"/>
      <c r="P141" s="86"/>
      <c r="Q141" s="87">
        <v>3300</v>
      </c>
      <c r="R141" s="87">
        <v>13600</v>
      </c>
      <c r="S141" s="87">
        <v>44000</v>
      </c>
      <c r="T141" s="89">
        <f t="shared" si="11"/>
        <v>7.4999999999999997E-2</v>
      </c>
      <c r="U141" s="89">
        <f t="shared" si="11"/>
        <v>0.30909090909090908</v>
      </c>
      <c r="V141" s="111">
        <v>203.6</v>
      </c>
      <c r="W141" s="90">
        <v>580.70000000000005</v>
      </c>
      <c r="X141" s="99">
        <v>840</v>
      </c>
      <c r="Y141" s="86">
        <f t="shared" si="20"/>
        <v>0.24238095238095236</v>
      </c>
      <c r="Z141" s="86">
        <f t="shared" si="21"/>
        <v>0.69130952380952382</v>
      </c>
      <c r="AA141" s="87">
        <v>168.2</v>
      </c>
      <c r="AB141" s="87">
        <v>368.5</v>
      </c>
      <c r="AC141" s="87">
        <v>216</v>
      </c>
      <c r="AD141" s="86">
        <f t="shared" si="15"/>
        <v>0.77870370370370368</v>
      </c>
      <c r="AE141" s="86">
        <f t="shared" si="15"/>
        <v>1.7060185185185186</v>
      </c>
      <c r="AF141" s="86"/>
      <c r="AG141" s="87">
        <v>475.4</v>
      </c>
      <c r="AH141" s="87">
        <v>691.8</v>
      </c>
      <c r="AI141" s="87">
        <v>732</v>
      </c>
      <c r="AJ141" s="86">
        <f t="shared" si="12"/>
        <v>0.68719283029777389</v>
      </c>
      <c r="AK141" s="86">
        <f t="shared" si="12"/>
        <v>0.94508196721311466</v>
      </c>
      <c r="AL141" s="87">
        <v>19.399999999999999</v>
      </c>
      <c r="AM141" s="87">
        <v>24.8</v>
      </c>
      <c r="AN141" s="87">
        <v>140</v>
      </c>
      <c r="AO141" s="86">
        <f t="shared" si="13"/>
        <v>0.13857142857142857</v>
      </c>
      <c r="AP141" s="86">
        <f t="shared" si="13"/>
        <v>0.17714285714285716</v>
      </c>
      <c r="AQ141" s="87">
        <v>0.1</v>
      </c>
      <c r="AR141" s="87">
        <v>16.3</v>
      </c>
      <c r="AS141" s="87">
        <v>65</v>
      </c>
      <c r="AT141" s="89">
        <f t="shared" si="19"/>
        <v>1.5384615384615385E-3</v>
      </c>
      <c r="AU141" s="89">
        <f t="shared" si="19"/>
        <v>0.2507692307692308</v>
      </c>
      <c r="AV141" s="88">
        <v>1.4</v>
      </c>
      <c r="AW141" s="88">
        <v>13.9</v>
      </c>
      <c r="AX141" s="88">
        <v>46</v>
      </c>
      <c r="AY141" s="86">
        <f t="shared" si="14"/>
        <v>3.043478260869565E-2</v>
      </c>
      <c r="AZ141" s="86">
        <f t="shared" si="14"/>
        <v>0.30217391304347829</v>
      </c>
      <c r="BA141" s="87">
        <v>339.7</v>
      </c>
      <c r="BB141" s="87">
        <v>2587.5</v>
      </c>
      <c r="BC141" s="99">
        <v>5147</v>
      </c>
      <c r="BD141" s="86">
        <f t="shared" si="18"/>
        <v>6.5999611424130564E-2</v>
      </c>
      <c r="BE141" s="86">
        <f t="shared" si="18"/>
        <v>0.50272003108606955</v>
      </c>
      <c r="BF141" s="86"/>
      <c r="BG141" s="86"/>
      <c r="BH141" s="86"/>
      <c r="BI141" s="86"/>
      <c r="BJ141" s="86"/>
      <c r="BK141" s="87"/>
      <c r="BL141" s="87"/>
      <c r="BM141" s="87"/>
      <c r="BN141" s="86"/>
      <c r="BO141" s="86"/>
      <c r="BP141" s="87">
        <v>361.7</v>
      </c>
      <c r="BQ141" s="87">
        <v>1859.2</v>
      </c>
      <c r="BR141" s="115">
        <v>2160</v>
      </c>
      <c r="BS141" s="86">
        <f t="shared" si="17"/>
        <v>0.16745370370370369</v>
      </c>
      <c r="BT141" s="86">
        <f t="shared" si="17"/>
        <v>0.86074074074074081</v>
      </c>
      <c r="BU141" s="87"/>
      <c r="BV141" s="87"/>
      <c r="BW141" s="87"/>
      <c r="BX141" s="86"/>
      <c r="BY141" s="86"/>
      <c r="BZ141" s="86"/>
      <c r="CA141" s="86"/>
      <c r="CB141" s="86"/>
      <c r="CC141" s="86"/>
      <c r="CD141" s="86"/>
      <c r="CE141" s="86"/>
      <c r="CF141" s="10"/>
      <c r="CG141" s="10"/>
      <c r="CH141" s="10"/>
      <c r="CI141" s="10"/>
      <c r="CJ141" s="10"/>
      <c r="CK141" s="10"/>
      <c r="CL141" s="10"/>
      <c r="CM141" s="10"/>
    </row>
    <row r="142" spans="1:91" ht="13.15" x14ac:dyDescent="0.4">
      <c r="A142" s="32">
        <f t="shared" si="27"/>
        <v>1954</v>
      </c>
      <c r="B142" s="90"/>
      <c r="C142" s="87">
        <v>61572.3</v>
      </c>
      <c r="D142" s="104">
        <v>12782</v>
      </c>
      <c r="E142" s="86"/>
      <c r="F142" s="86">
        <f t="shared" si="9"/>
        <v>4.8171099984353001</v>
      </c>
      <c r="G142" s="87"/>
      <c r="H142" s="88"/>
      <c r="I142" s="87"/>
      <c r="J142" s="86"/>
      <c r="K142" s="86"/>
      <c r="L142" s="86"/>
      <c r="M142" s="86"/>
      <c r="N142" s="86"/>
      <c r="O142" s="86"/>
      <c r="P142" s="86"/>
      <c r="Q142" s="87"/>
      <c r="R142" s="87"/>
      <c r="S142" s="87">
        <v>75000</v>
      </c>
      <c r="T142" s="86"/>
      <c r="U142" s="86"/>
      <c r="V142" s="111">
        <v>221.7</v>
      </c>
      <c r="W142" s="90">
        <v>711.8</v>
      </c>
      <c r="X142" s="99">
        <v>1043</v>
      </c>
      <c r="Y142" s="86">
        <f t="shared" si="20"/>
        <v>0.21255992329817833</v>
      </c>
      <c r="Z142" s="86">
        <f t="shared" si="21"/>
        <v>0.68245445829338447</v>
      </c>
      <c r="AA142" s="87">
        <v>135.4</v>
      </c>
      <c r="AB142" s="87">
        <v>327.39999999999998</v>
      </c>
      <c r="AC142" s="87">
        <v>234</v>
      </c>
      <c r="AD142" s="86">
        <f t="shared" si="15"/>
        <v>0.57863247863247869</v>
      </c>
      <c r="AE142" s="86">
        <f t="shared" si="15"/>
        <v>1.3991452991452991</v>
      </c>
      <c r="AF142" s="86"/>
      <c r="AG142" s="87">
        <v>510.6</v>
      </c>
      <c r="AH142" s="87">
        <v>779.2</v>
      </c>
      <c r="AI142" s="87">
        <v>998</v>
      </c>
      <c r="AJ142" s="86">
        <f t="shared" si="12"/>
        <v>0.65528747433264889</v>
      </c>
      <c r="AK142" s="86">
        <f t="shared" si="12"/>
        <v>0.78076152304609225</v>
      </c>
      <c r="AL142" s="87">
        <v>15.8</v>
      </c>
      <c r="AM142" s="87"/>
      <c r="AN142" s="87">
        <v>167</v>
      </c>
      <c r="AO142" s="86">
        <f t="shared" si="13"/>
        <v>9.4610778443113774E-2</v>
      </c>
      <c r="AP142" s="86"/>
      <c r="AQ142" s="87">
        <v>0.1</v>
      </c>
      <c r="AR142" s="87">
        <v>39</v>
      </c>
      <c r="AS142" s="87">
        <v>66</v>
      </c>
      <c r="AT142" s="89">
        <f t="shared" si="19"/>
        <v>1.5151515151515152E-3</v>
      </c>
      <c r="AU142" s="89">
        <f t="shared" si="19"/>
        <v>0.59090909090909094</v>
      </c>
      <c r="AV142" s="88">
        <v>1</v>
      </c>
      <c r="AW142" s="88">
        <v>14.2</v>
      </c>
      <c r="AX142" s="88">
        <v>48</v>
      </c>
      <c r="AY142" s="86">
        <f t="shared" si="14"/>
        <v>2.0833333333333332E-2</v>
      </c>
      <c r="AZ142" s="86">
        <f t="shared" si="14"/>
        <v>0.29583333333333334</v>
      </c>
      <c r="BA142" s="87">
        <v>834</v>
      </c>
      <c r="BB142" s="87">
        <v>3632.7</v>
      </c>
      <c r="BC142" s="99">
        <v>6405</v>
      </c>
      <c r="BD142" s="86">
        <f t="shared" si="18"/>
        <v>0.13021077283372365</v>
      </c>
      <c r="BE142" s="86">
        <f t="shared" si="18"/>
        <v>0.56716627634660421</v>
      </c>
      <c r="BF142" s="86"/>
      <c r="BG142" s="86"/>
      <c r="BH142" s="86"/>
      <c r="BI142" s="86"/>
      <c r="BJ142" s="86"/>
      <c r="BK142" s="87"/>
      <c r="BL142" s="87"/>
      <c r="BM142" s="87"/>
      <c r="BN142" s="86"/>
      <c r="BO142" s="86"/>
      <c r="BP142" s="87">
        <v>1919.9</v>
      </c>
      <c r="BQ142" s="87">
        <v>3468.1</v>
      </c>
      <c r="BR142" s="99">
        <v>3654</v>
      </c>
      <c r="BS142" s="86">
        <f t="shared" si="17"/>
        <v>0.52542419266557205</v>
      </c>
      <c r="BT142" s="86">
        <f t="shared" si="17"/>
        <v>0.94912424740010948</v>
      </c>
      <c r="BU142" s="87"/>
      <c r="BV142" s="87"/>
      <c r="BW142" s="87"/>
      <c r="BX142" s="86"/>
      <c r="BY142" s="86"/>
      <c r="BZ142" s="86"/>
      <c r="CA142" s="86"/>
      <c r="CB142" s="86"/>
      <c r="CC142" s="86"/>
      <c r="CD142" s="86"/>
      <c r="CE142" s="86"/>
      <c r="CF142" s="10"/>
      <c r="CG142" s="10"/>
      <c r="CH142" s="10"/>
      <c r="CI142" s="10"/>
      <c r="CJ142" s="10"/>
      <c r="CK142" s="10"/>
      <c r="CL142" s="10"/>
      <c r="CM142" s="10"/>
    </row>
    <row r="143" spans="1:91" ht="13.15" x14ac:dyDescent="0.4">
      <c r="A143" s="32">
        <f t="shared" si="27"/>
        <v>1955</v>
      </c>
      <c r="B143" s="90"/>
      <c r="C143" s="87">
        <v>73395.3</v>
      </c>
      <c r="D143" s="104">
        <v>12600</v>
      </c>
      <c r="E143" s="86"/>
      <c r="F143" s="86">
        <f t="shared" si="9"/>
        <v>5.8250238095238096</v>
      </c>
      <c r="G143" s="87"/>
      <c r="H143" s="88"/>
      <c r="I143" s="86"/>
      <c r="J143" s="86"/>
      <c r="K143" s="86"/>
      <c r="L143" s="86"/>
      <c r="M143" s="86"/>
      <c r="N143" s="86"/>
      <c r="O143" s="86"/>
      <c r="P143" s="86"/>
      <c r="Q143" s="87"/>
      <c r="R143" s="87"/>
      <c r="S143" s="87">
        <v>138000</v>
      </c>
      <c r="T143" s="86"/>
      <c r="U143" s="86"/>
      <c r="V143" s="111">
        <v>223.1</v>
      </c>
      <c r="W143" s="90">
        <v>615.1</v>
      </c>
      <c r="X143" s="99">
        <v>1329</v>
      </c>
      <c r="Y143" s="86">
        <f t="shared" si="20"/>
        <v>0.16787057938299474</v>
      </c>
      <c r="Z143" s="86">
        <f t="shared" si="21"/>
        <v>0.46282919488337099</v>
      </c>
      <c r="AA143" s="87">
        <v>128.30000000000001</v>
      </c>
      <c r="AB143" s="87">
        <v>351.5</v>
      </c>
      <c r="AC143" s="87">
        <v>262</v>
      </c>
      <c r="AD143" s="86">
        <f t="shared" si="15"/>
        <v>0.48969465648854965</v>
      </c>
      <c r="AE143" s="86">
        <f t="shared" si="15"/>
        <v>1.3416030534351144</v>
      </c>
      <c r="AF143" s="86"/>
      <c r="AG143" s="87">
        <v>561.79999999999995</v>
      </c>
      <c r="AH143" s="87">
        <v>899.2</v>
      </c>
      <c r="AI143" s="87">
        <v>1092</v>
      </c>
      <c r="AJ143" s="86">
        <f t="shared" si="12"/>
        <v>0.62477758007117434</v>
      </c>
      <c r="AK143" s="86">
        <f t="shared" si="12"/>
        <v>0.82344322344322352</v>
      </c>
      <c r="AL143" s="87">
        <v>13.8</v>
      </c>
      <c r="AM143" s="87">
        <v>23.9</v>
      </c>
      <c r="AN143" s="87">
        <v>166</v>
      </c>
      <c r="AO143" s="86">
        <f t="shared" si="13"/>
        <v>8.3132530120481926E-2</v>
      </c>
      <c r="AP143" s="86">
        <f t="shared" si="13"/>
        <v>0.14397590361445783</v>
      </c>
      <c r="AQ143" s="87">
        <v>0.2</v>
      </c>
      <c r="AR143" s="87">
        <v>33.1</v>
      </c>
      <c r="AS143" s="87">
        <v>72</v>
      </c>
      <c r="AT143" s="89">
        <f t="shared" si="19"/>
        <v>2.7777777777777779E-3</v>
      </c>
      <c r="AU143" s="89">
        <f t="shared" si="19"/>
        <v>0.45972222222222225</v>
      </c>
      <c r="AV143" s="88">
        <v>1</v>
      </c>
      <c r="AW143" s="88">
        <v>14.2</v>
      </c>
      <c r="AX143" s="88">
        <v>46</v>
      </c>
      <c r="AY143" s="86">
        <f t="shared" si="14"/>
        <v>2.1739130434782608E-2</v>
      </c>
      <c r="AZ143" s="86">
        <f t="shared" si="14"/>
        <v>0.30869565217391304</v>
      </c>
      <c r="BA143" s="87">
        <v>1046</v>
      </c>
      <c r="BB143" s="87">
        <v>4318.5</v>
      </c>
      <c r="BC143" s="99">
        <v>7819</v>
      </c>
      <c r="BD143" s="86">
        <f t="shared" si="18"/>
        <v>0.13377669778744086</v>
      </c>
      <c r="BE143" s="86">
        <f t="shared" si="18"/>
        <v>0.55230847934518479</v>
      </c>
      <c r="BF143" s="86"/>
      <c r="BG143" s="86"/>
      <c r="BH143" s="86"/>
      <c r="BI143" s="86"/>
      <c r="BJ143" s="86"/>
      <c r="BK143" s="87"/>
      <c r="BL143" s="87"/>
      <c r="BM143" s="87"/>
      <c r="BN143" s="86"/>
      <c r="BO143" s="86"/>
      <c r="BP143" s="87">
        <v>3293.2</v>
      </c>
      <c r="BQ143" s="87">
        <v>4940.8999999999996</v>
      </c>
      <c r="BR143" s="99">
        <v>4787</v>
      </c>
      <c r="BS143" s="86">
        <f t="shared" si="17"/>
        <v>0.68794652182995608</v>
      </c>
      <c r="BT143" s="86">
        <f t="shared" si="17"/>
        <v>1.0321495717568414</v>
      </c>
      <c r="BU143" s="87"/>
      <c r="BV143" s="87"/>
      <c r="BW143" s="87"/>
      <c r="BX143" s="86"/>
      <c r="BY143" s="86"/>
      <c r="BZ143" s="86"/>
      <c r="CA143" s="86"/>
      <c r="CB143" s="86"/>
      <c r="CC143" s="86"/>
      <c r="CD143" s="86"/>
      <c r="CE143" s="86"/>
      <c r="CF143" s="10"/>
      <c r="CG143" s="10"/>
      <c r="CH143" s="10"/>
      <c r="CI143" s="10"/>
      <c r="CJ143" s="10"/>
      <c r="CK143" s="10"/>
      <c r="CL143" s="10"/>
      <c r="CM143" s="10"/>
    </row>
    <row r="144" spans="1:91" ht="13.15" x14ac:dyDescent="0.4">
      <c r="A144" s="46">
        <f t="shared" si="27"/>
        <v>1956</v>
      </c>
      <c r="B144" s="106"/>
      <c r="C144" s="100">
        <v>76226.100000000006</v>
      </c>
      <c r="D144" s="107">
        <v>16000</v>
      </c>
      <c r="E144" s="102"/>
      <c r="F144" s="102">
        <f t="shared" si="9"/>
        <v>4.7641312500000002</v>
      </c>
      <c r="G144" s="87"/>
      <c r="H144" s="88"/>
      <c r="I144" s="86"/>
      <c r="J144" s="86"/>
      <c r="K144" s="86"/>
      <c r="L144" s="86"/>
      <c r="M144" s="86"/>
      <c r="N144" s="86"/>
      <c r="O144" s="86"/>
      <c r="P144" s="86"/>
      <c r="Q144" s="87"/>
      <c r="R144" s="87"/>
      <c r="S144" s="87">
        <v>197000</v>
      </c>
      <c r="T144" s="86"/>
      <c r="U144" s="86"/>
      <c r="V144" s="111">
        <v>256.60000000000002</v>
      </c>
      <c r="W144" s="90">
        <v>757.7</v>
      </c>
      <c r="X144" s="99">
        <v>1138</v>
      </c>
      <c r="Y144" s="86">
        <f t="shared" si="20"/>
        <v>0.22548330404217928</v>
      </c>
      <c r="Z144" s="86">
        <f t="shared" si="21"/>
        <v>0.66581722319859404</v>
      </c>
      <c r="AA144" s="87">
        <v>130.6</v>
      </c>
      <c r="AB144" s="87">
        <v>350.5</v>
      </c>
      <c r="AC144" s="87">
        <v>272</v>
      </c>
      <c r="AD144" s="86">
        <f t="shared" si="15"/>
        <v>0.48014705882352937</v>
      </c>
      <c r="AE144" s="86">
        <f t="shared" si="15"/>
        <v>1.2886029411764706</v>
      </c>
      <c r="AF144" s="86"/>
      <c r="AG144" s="87">
        <v>408.6</v>
      </c>
      <c r="AH144" s="87">
        <v>1030</v>
      </c>
      <c r="AI144" s="87">
        <v>1050</v>
      </c>
      <c r="AJ144" s="86">
        <f t="shared" si="12"/>
        <v>0.39669902912621363</v>
      </c>
      <c r="AK144" s="86">
        <f t="shared" si="12"/>
        <v>0.98095238095238091</v>
      </c>
      <c r="AL144" s="87">
        <v>21.2</v>
      </c>
      <c r="AM144" s="87">
        <v>32.6</v>
      </c>
      <c r="AN144" s="87">
        <v>171</v>
      </c>
      <c r="AO144" s="86">
        <f t="shared" si="13"/>
        <v>0.1239766081871345</v>
      </c>
      <c r="AP144" s="86">
        <f t="shared" si="13"/>
        <v>0.19064327485380117</v>
      </c>
      <c r="AQ144" s="87">
        <v>4.7</v>
      </c>
      <c r="AR144" s="87">
        <v>37.9</v>
      </c>
      <c r="AS144" s="87">
        <v>86</v>
      </c>
      <c r="AT144" s="89">
        <f t="shared" si="19"/>
        <v>5.4651162790697677E-2</v>
      </c>
      <c r="AU144" s="89">
        <f t="shared" si="19"/>
        <v>0.44069767441860463</v>
      </c>
      <c r="AV144" s="88">
        <v>1.5</v>
      </c>
      <c r="AW144" s="88">
        <v>22.6</v>
      </c>
      <c r="AX144" s="88">
        <v>34</v>
      </c>
      <c r="AY144" s="86">
        <f t="shared" si="14"/>
        <v>4.4117647058823532E-2</v>
      </c>
      <c r="AZ144" s="86">
        <f t="shared" si="14"/>
        <v>0.66470588235294126</v>
      </c>
      <c r="BA144" s="87">
        <v>987.1</v>
      </c>
      <c r="BB144" s="87">
        <v>4655.6000000000004</v>
      </c>
      <c r="BC144" s="99">
        <v>9201</v>
      </c>
      <c r="BD144" s="86">
        <f t="shared" si="18"/>
        <v>0.10728181719378328</v>
      </c>
      <c r="BE144" s="86">
        <f t="shared" si="18"/>
        <v>0.50598847951309645</v>
      </c>
      <c r="BF144" s="86"/>
      <c r="BG144" s="86"/>
      <c r="BH144" s="86"/>
      <c r="BI144" s="86"/>
      <c r="BJ144" s="86"/>
      <c r="BK144" s="87"/>
      <c r="BL144" s="87"/>
      <c r="BM144" s="87"/>
      <c r="BN144" s="86"/>
      <c r="BO144" s="86"/>
      <c r="BP144" s="87">
        <v>3183.5</v>
      </c>
      <c r="BQ144" s="87">
        <v>5171</v>
      </c>
      <c r="BR144" s="99">
        <v>5478</v>
      </c>
      <c r="BS144" s="86">
        <f t="shared" si="17"/>
        <v>0.58114275282949979</v>
      </c>
      <c r="BT144" s="86">
        <f t="shared" si="17"/>
        <v>0.9439576487769259</v>
      </c>
      <c r="BU144" s="87"/>
      <c r="BV144" s="87"/>
      <c r="BW144" s="87"/>
      <c r="BX144" s="86"/>
      <c r="BY144" s="86"/>
      <c r="BZ144" s="86"/>
      <c r="CA144" s="86"/>
      <c r="CB144" s="86"/>
      <c r="CC144" s="86"/>
      <c r="CD144" s="86"/>
      <c r="CE144" s="86"/>
      <c r="CF144" s="10"/>
      <c r="CG144" s="10"/>
      <c r="CH144" s="10"/>
      <c r="CI144" s="10"/>
      <c r="CJ144" s="10"/>
      <c r="CK144" s="10"/>
      <c r="CL144" s="10"/>
      <c r="CM144" s="10"/>
    </row>
    <row r="145" spans="1:91" ht="13.15" x14ac:dyDescent="0.4">
      <c r="A145" s="32">
        <f t="shared" si="27"/>
        <v>1957</v>
      </c>
      <c r="B145" s="90"/>
      <c r="C145" s="87">
        <v>103970.6</v>
      </c>
      <c r="D145" s="105">
        <v>37200</v>
      </c>
      <c r="E145" s="86"/>
      <c r="F145" s="86">
        <f t="shared" si="9"/>
        <v>2.7949086021505378</v>
      </c>
      <c r="G145" s="87"/>
      <c r="H145" s="88"/>
      <c r="I145" s="86"/>
      <c r="J145" s="86"/>
      <c r="K145" s="86"/>
      <c r="L145" s="86"/>
      <c r="M145" s="86"/>
      <c r="N145" s="86"/>
      <c r="O145" s="86"/>
      <c r="P145" s="86"/>
      <c r="Q145" s="87"/>
      <c r="R145" s="87"/>
      <c r="S145" s="87">
        <v>296000</v>
      </c>
      <c r="T145" s="86"/>
      <c r="U145" s="86"/>
      <c r="V145" s="111">
        <v>411.7</v>
      </c>
      <c r="W145" s="90">
        <v>1002.4</v>
      </c>
      <c r="X145" s="99">
        <v>1227</v>
      </c>
      <c r="Y145" s="86">
        <f t="shared" si="20"/>
        <v>0.33553382233088835</v>
      </c>
      <c r="Z145" s="86">
        <f t="shared" si="21"/>
        <v>0.81695191524042376</v>
      </c>
      <c r="AA145" s="87">
        <v>146.5</v>
      </c>
      <c r="AB145" s="87">
        <v>405.9</v>
      </c>
      <c r="AC145" s="87">
        <v>312</v>
      </c>
      <c r="AD145" s="86">
        <f t="shared" si="15"/>
        <v>0.46955128205128205</v>
      </c>
      <c r="AE145" s="86">
        <f t="shared" si="15"/>
        <v>1.3009615384615383</v>
      </c>
      <c r="AF145" s="86"/>
      <c r="AG145" s="87">
        <v>441.3</v>
      </c>
      <c r="AH145" s="87">
        <v>1049.5</v>
      </c>
      <c r="AI145" s="87">
        <v>1254</v>
      </c>
      <c r="AJ145" s="86">
        <f t="shared" si="12"/>
        <v>0.42048594568842307</v>
      </c>
      <c r="AK145" s="86">
        <f t="shared" si="12"/>
        <v>0.83692185007974484</v>
      </c>
      <c r="AL145" s="87">
        <v>30.7</v>
      </c>
      <c r="AM145" s="87">
        <v>42.6</v>
      </c>
      <c r="AN145" s="87">
        <v>191</v>
      </c>
      <c r="AO145" s="86">
        <f t="shared" si="13"/>
        <v>0.16073298429319371</v>
      </c>
      <c r="AP145" s="86">
        <f t="shared" si="13"/>
        <v>0.22303664921465968</v>
      </c>
      <c r="AQ145" s="87">
        <v>9.9</v>
      </c>
      <c r="AR145" s="87">
        <v>45</v>
      </c>
      <c r="AS145" s="87">
        <v>92</v>
      </c>
      <c r="AT145" s="89">
        <f t="shared" si="19"/>
        <v>0.10760869565217392</v>
      </c>
      <c r="AU145" s="89">
        <f t="shared" si="19"/>
        <v>0.4891304347826087</v>
      </c>
      <c r="AV145" s="88">
        <v>5.5</v>
      </c>
      <c r="AW145" s="88">
        <v>27.6</v>
      </c>
      <c r="AX145" s="88">
        <v>61</v>
      </c>
      <c r="AY145" s="86">
        <f t="shared" si="14"/>
        <v>9.0163934426229511E-2</v>
      </c>
      <c r="AZ145" s="86">
        <f t="shared" si="14"/>
        <v>0.45245901639344266</v>
      </c>
      <c r="BA145" s="87">
        <v>947.6</v>
      </c>
      <c r="BB145" s="87">
        <v>5053</v>
      </c>
      <c r="BC145" s="99">
        <v>9666</v>
      </c>
      <c r="BD145" s="86">
        <f t="shared" si="18"/>
        <v>9.8034347196358368E-2</v>
      </c>
      <c r="BE145" s="86">
        <f t="shared" si="18"/>
        <v>0.52276019035795573</v>
      </c>
      <c r="BF145" s="86"/>
      <c r="BG145" s="86"/>
      <c r="BH145" s="86"/>
      <c r="BI145" s="86"/>
      <c r="BJ145" s="86"/>
      <c r="BK145" s="87"/>
      <c r="BL145" s="87"/>
      <c r="BM145" s="87"/>
      <c r="BN145" s="86"/>
      <c r="BO145" s="86"/>
      <c r="BP145" s="87">
        <v>3324.6</v>
      </c>
      <c r="BQ145" s="87">
        <v>5908.8</v>
      </c>
      <c r="BR145" s="99">
        <v>5274</v>
      </c>
      <c r="BS145" s="86">
        <f t="shared" si="17"/>
        <v>0.63037542662116042</v>
      </c>
      <c r="BT145" s="86">
        <f t="shared" si="17"/>
        <v>1.1203640500568828</v>
      </c>
      <c r="BU145" s="87"/>
      <c r="BV145" s="87"/>
      <c r="BW145" s="87"/>
      <c r="BX145" s="86"/>
      <c r="BY145" s="86"/>
      <c r="BZ145" s="86"/>
      <c r="CA145" s="86"/>
      <c r="CB145" s="86"/>
      <c r="CC145" s="86"/>
      <c r="CD145" s="86"/>
      <c r="CE145" s="86"/>
      <c r="CF145" s="10"/>
      <c r="CG145" s="10"/>
      <c r="CH145" s="10"/>
      <c r="CI145" s="10"/>
      <c r="CJ145" s="10"/>
      <c r="CK145" s="10"/>
      <c r="CL145" s="10"/>
      <c r="CM145" s="10"/>
    </row>
    <row r="146" spans="1:91" ht="13.15" x14ac:dyDescent="0.4">
      <c r="A146" s="32">
        <f t="shared" si="27"/>
        <v>1958</v>
      </c>
      <c r="B146" s="90"/>
      <c r="C146" s="87">
        <v>146153.9</v>
      </c>
      <c r="D146" s="105">
        <v>36600</v>
      </c>
      <c r="E146" s="86"/>
      <c r="F146" s="86">
        <f t="shared" si="9"/>
        <v>3.9932759562841529</v>
      </c>
      <c r="G146" s="87"/>
      <c r="H146" s="88"/>
      <c r="I146" s="86"/>
      <c r="J146" s="86"/>
      <c r="K146" s="86"/>
      <c r="L146" s="86"/>
      <c r="M146" s="86"/>
      <c r="N146" s="86"/>
      <c r="O146" s="86"/>
      <c r="P146" s="86"/>
      <c r="Q146" s="87">
        <v>153100</v>
      </c>
      <c r="R146" s="87">
        <v>243700</v>
      </c>
      <c r="S146" s="87">
        <v>366000</v>
      </c>
      <c r="T146" s="89">
        <f>Q146/$S146</f>
        <v>0.41830601092896175</v>
      </c>
      <c r="U146" s="89">
        <f>R146/$S146</f>
        <v>0.6658469945355191</v>
      </c>
      <c r="V146" s="111">
        <v>739.5</v>
      </c>
      <c r="W146" s="90">
        <v>1397.9</v>
      </c>
      <c r="X146" s="99">
        <v>1637</v>
      </c>
      <c r="Y146" s="86">
        <f t="shared" si="20"/>
        <v>0.45174098961514969</v>
      </c>
      <c r="Z146" s="86">
        <f t="shared" si="21"/>
        <v>0.85394013439218086</v>
      </c>
      <c r="AA146" s="87">
        <v>143.1</v>
      </c>
      <c r="AB146" s="87">
        <v>371.4</v>
      </c>
      <c r="AC146" s="87">
        <v>334</v>
      </c>
      <c r="AD146" s="86">
        <f t="shared" si="15"/>
        <v>0.42844311377245509</v>
      </c>
      <c r="AE146" s="86">
        <f t="shared" si="15"/>
        <v>1.1119760479041916</v>
      </c>
      <c r="AF146" s="86"/>
      <c r="AG146" s="87">
        <v>525.70000000000005</v>
      </c>
      <c r="AH146" s="87">
        <v>1190.3</v>
      </c>
      <c r="AI146" s="87">
        <v>1288</v>
      </c>
      <c r="AJ146" s="86">
        <f t="shared" si="12"/>
        <v>0.44165336469797534</v>
      </c>
      <c r="AK146" s="86">
        <f t="shared" si="12"/>
        <v>0.92414596273291927</v>
      </c>
      <c r="AL146" s="87">
        <v>34.200000000000003</v>
      </c>
      <c r="AM146" s="87">
        <v>45.8</v>
      </c>
      <c r="AN146" s="87">
        <v>169</v>
      </c>
      <c r="AO146" s="86">
        <f t="shared" si="13"/>
        <v>0.20236686390532546</v>
      </c>
      <c r="AP146" s="86">
        <f t="shared" si="13"/>
        <v>0.2710059171597633</v>
      </c>
      <c r="AQ146" s="87">
        <v>16</v>
      </c>
      <c r="AR146" s="87">
        <v>64.2</v>
      </c>
      <c r="AS146" s="87">
        <v>92</v>
      </c>
      <c r="AT146" s="89">
        <f t="shared" si="19"/>
        <v>0.17391304347826086</v>
      </c>
      <c r="AU146" s="89">
        <f t="shared" si="19"/>
        <v>0.69782608695652182</v>
      </c>
      <c r="AV146" s="88" t="s">
        <v>18</v>
      </c>
      <c r="AW146" s="88" t="s">
        <v>18</v>
      </c>
      <c r="AX146" s="88">
        <v>66</v>
      </c>
      <c r="AY146" s="86"/>
      <c r="AZ146" s="86"/>
      <c r="BA146" s="87">
        <v>900.6</v>
      </c>
      <c r="BB146" s="87">
        <v>5391.6</v>
      </c>
      <c r="BC146" s="99">
        <v>11872</v>
      </c>
      <c r="BD146" s="86">
        <f t="shared" si="18"/>
        <v>7.5859164420485181E-2</v>
      </c>
      <c r="BE146" s="86">
        <f t="shared" si="18"/>
        <v>0.45414420485175205</v>
      </c>
      <c r="BF146" s="86"/>
      <c r="BG146" s="86"/>
      <c r="BH146" s="86"/>
      <c r="BI146" s="86"/>
      <c r="BJ146" s="86"/>
      <c r="BK146" s="87"/>
      <c r="BL146" s="87"/>
      <c r="BM146" s="87"/>
      <c r="BN146" s="86"/>
      <c r="BO146" s="86"/>
      <c r="BP146" s="87">
        <v>4337.8</v>
      </c>
      <c r="BQ146" s="87">
        <v>7626.5</v>
      </c>
      <c r="BR146" s="99">
        <v>5255</v>
      </c>
      <c r="BS146" s="86">
        <f t="shared" si="17"/>
        <v>0.82546146527117037</v>
      </c>
      <c r="BT146" s="86">
        <f t="shared" si="17"/>
        <v>1.4512844909609894</v>
      </c>
      <c r="BU146" s="87"/>
      <c r="BV146" s="87"/>
      <c r="BW146" s="87"/>
      <c r="BX146" s="86"/>
      <c r="BY146" s="86"/>
      <c r="BZ146" s="86"/>
      <c r="CA146" s="86"/>
      <c r="CB146" s="86"/>
      <c r="CC146" s="86"/>
      <c r="CD146" s="86"/>
      <c r="CE146" s="86"/>
      <c r="CF146" s="10"/>
      <c r="CG146" s="10"/>
      <c r="CH146" s="10"/>
      <c r="CI146" s="10"/>
      <c r="CJ146" s="10"/>
      <c r="CK146" s="10"/>
      <c r="CL146" s="10"/>
      <c r="CM146" s="10"/>
    </row>
    <row r="147" spans="1:91" ht="13.15" x14ac:dyDescent="0.4">
      <c r="A147" s="32">
        <f t="shared" si="27"/>
        <v>1959</v>
      </c>
      <c r="B147" s="90"/>
      <c r="C147" s="87">
        <v>168520.4</v>
      </c>
      <c r="D147" s="105">
        <v>66500</v>
      </c>
      <c r="E147" s="86"/>
      <c r="F147" s="86">
        <f t="shared" si="9"/>
        <v>2.5341413533834585</v>
      </c>
      <c r="G147" s="87"/>
      <c r="H147" s="88"/>
      <c r="I147" s="86"/>
      <c r="J147" s="86"/>
      <c r="K147" s="86"/>
      <c r="L147" s="86"/>
      <c r="M147" s="86"/>
      <c r="N147" s="86"/>
      <c r="O147" s="86"/>
      <c r="P147" s="86"/>
      <c r="Q147" s="87"/>
      <c r="R147" s="87"/>
      <c r="S147" s="87">
        <v>582000</v>
      </c>
      <c r="T147" s="86"/>
      <c r="U147" s="86"/>
      <c r="V147" s="111">
        <v>670.9</v>
      </c>
      <c r="W147" s="90">
        <v>1387.2</v>
      </c>
      <c r="X147" s="99">
        <v>1916</v>
      </c>
      <c r="Y147" s="86">
        <f t="shared" si="20"/>
        <v>0.35015657620041751</v>
      </c>
      <c r="Z147" s="86">
        <f t="shared" si="21"/>
        <v>0.72400835073068892</v>
      </c>
      <c r="AA147" s="87">
        <v>155.19999999999999</v>
      </c>
      <c r="AB147" s="87">
        <v>457.2</v>
      </c>
      <c r="AC147" s="87">
        <v>337</v>
      </c>
      <c r="AD147" s="86">
        <f t="shared" si="15"/>
        <v>0.46053412462908011</v>
      </c>
      <c r="AE147" s="86">
        <f t="shared" si="15"/>
        <v>1.3566765578635014</v>
      </c>
      <c r="AF147" s="86"/>
      <c r="AG147" s="87">
        <v>549.6</v>
      </c>
      <c r="AH147" s="87">
        <v>1272</v>
      </c>
      <c r="AI147" s="87">
        <v>1256</v>
      </c>
      <c r="AJ147" s="86">
        <f t="shared" si="12"/>
        <v>0.43207547169811322</v>
      </c>
      <c r="AK147" s="86">
        <f t="shared" si="12"/>
        <v>1.0127388535031847</v>
      </c>
      <c r="AL147" s="87">
        <v>30.8</v>
      </c>
      <c r="AM147" s="87">
        <v>39.6</v>
      </c>
      <c r="AN147" s="87">
        <v>157</v>
      </c>
      <c r="AO147" s="86">
        <f t="shared" si="13"/>
        <v>0.1961783439490446</v>
      </c>
      <c r="AP147" s="86">
        <f t="shared" si="13"/>
        <v>0.25222929936305732</v>
      </c>
      <c r="AQ147" s="87">
        <v>17.2</v>
      </c>
      <c r="AR147" s="87">
        <v>62.4</v>
      </c>
      <c r="AS147" s="87">
        <v>90</v>
      </c>
      <c r="AT147" s="89">
        <f t="shared" si="19"/>
        <v>0.19111111111111109</v>
      </c>
      <c r="AU147" s="89">
        <f t="shared" si="19"/>
        <v>0.69333333333333336</v>
      </c>
      <c r="AV147" s="88">
        <v>20.100000000000001</v>
      </c>
      <c r="AW147" s="88">
        <v>53</v>
      </c>
      <c r="AX147" s="88">
        <v>69</v>
      </c>
      <c r="AY147" s="86">
        <f t="shared" si="14"/>
        <v>0.291304347826087</v>
      </c>
      <c r="AZ147" s="86">
        <f t="shared" si="14"/>
        <v>0.76811594202898548</v>
      </c>
      <c r="BA147" s="87">
        <v>873</v>
      </c>
      <c r="BB147" s="87">
        <v>5714.4</v>
      </c>
      <c r="BC147" s="99">
        <v>10184</v>
      </c>
      <c r="BD147" s="86">
        <f t="shared" si="18"/>
        <v>8.5722702278083263E-2</v>
      </c>
      <c r="BE147" s="86">
        <f t="shared" si="18"/>
        <v>0.56111547525530237</v>
      </c>
      <c r="BF147" s="86"/>
      <c r="BG147" s="86"/>
      <c r="BH147" s="86"/>
      <c r="BI147" s="86"/>
      <c r="BJ147" s="86"/>
      <c r="BK147" s="87"/>
      <c r="BL147" s="87"/>
      <c r="BM147" s="87"/>
      <c r="BN147" s="86"/>
      <c r="BO147" s="86"/>
      <c r="BP147" s="87"/>
      <c r="BQ147" s="87" t="s">
        <v>18</v>
      </c>
      <c r="BR147" s="99">
        <v>6240</v>
      </c>
      <c r="BS147" s="86"/>
      <c r="BT147" s="86"/>
      <c r="BU147" s="87"/>
      <c r="BV147" s="87"/>
      <c r="BW147" s="87"/>
      <c r="BX147" s="86"/>
      <c r="BY147" s="86"/>
      <c r="BZ147" s="86"/>
      <c r="CA147" s="86"/>
      <c r="CB147" s="86"/>
      <c r="CC147" s="86"/>
      <c r="CD147" s="86"/>
      <c r="CE147" s="86"/>
      <c r="CF147" s="10"/>
      <c r="CG147" s="10"/>
      <c r="CH147" s="10"/>
      <c r="CI147" s="10"/>
      <c r="CJ147" s="10"/>
      <c r="CK147" s="10"/>
      <c r="CL147" s="10"/>
      <c r="CM147" s="10"/>
    </row>
    <row r="148" spans="1:91" ht="13.15" x14ac:dyDescent="0.4">
      <c r="A148" s="32">
        <f t="shared" si="27"/>
        <v>1960</v>
      </c>
      <c r="B148" s="90"/>
      <c r="C148" s="87">
        <v>185527.1</v>
      </c>
      <c r="D148" s="104">
        <v>103000</v>
      </c>
      <c r="E148" s="86"/>
      <c r="F148" s="86">
        <f t="shared" si="9"/>
        <v>1.8012339805825244</v>
      </c>
      <c r="G148" s="87"/>
      <c r="H148" s="88"/>
      <c r="I148" s="86"/>
      <c r="J148" s="86"/>
      <c r="K148" s="86"/>
      <c r="L148" s="86"/>
      <c r="M148" s="86"/>
      <c r="N148" s="86"/>
      <c r="O148" s="86"/>
      <c r="P148" s="86"/>
      <c r="Q148" s="87">
        <v>413200</v>
      </c>
      <c r="R148" s="87">
        <v>643300</v>
      </c>
      <c r="S148" s="87">
        <v>708000</v>
      </c>
      <c r="T148" s="89">
        <f t="shared" ref="T148:U154" si="28">Q148/$S148</f>
        <v>0.5836158192090396</v>
      </c>
      <c r="U148" s="89">
        <f t="shared" si="28"/>
        <v>0.90861581920903955</v>
      </c>
      <c r="V148" s="111">
        <v>686.2</v>
      </c>
      <c r="W148" s="90">
        <v>1501.1</v>
      </c>
      <c r="X148" s="99">
        <v>2132</v>
      </c>
      <c r="Y148" s="86">
        <f t="shared" si="20"/>
        <v>0.32185741088180114</v>
      </c>
      <c r="Z148" s="86">
        <f t="shared" si="21"/>
        <v>0.70408067542213881</v>
      </c>
      <c r="AA148" s="87">
        <v>147.69999999999999</v>
      </c>
      <c r="AB148" s="87">
        <v>461.1</v>
      </c>
      <c r="AC148" s="87">
        <v>351</v>
      </c>
      <c r="AD148" s="86">
        <f t="shared" si="15"/>
        <v>0.42079772079772076</v>
      </c>
      <c r="AE148" s="86">
        <f t="shared" si="15"/>
        <v>1.3136752136752137</v>
      </c>
      <c r="AF148" s="86"/>
      <c r="AG148" s="87">
        <v>716.6</v>
      </c>
      <c r="AH148" s="87">
        <v>1601.2</v>
      </c>
      <c r="AI148" s="87">
        <v>1363</v>
      </c>
      <c r="AJ148" s="86">
        <f t="shared" si="12"/>
        <v>0.44753934549088181</v>
      </c>
      <c r="AK148" s="86">
        <f t="shared" si="12"/>
        <v>1.1747615553925166</v>
      </c>
      <c r="AL148" s="87">
        <v>28.7</v>
      </c>
      <c r="AM148" s="87">
        <v>35.6</v>
      </c>
      <c r="AN148" s="87">
        <v>171</v>
      </c>
      <c r="AO148" s="86">
        <f t="shared" si="13"/>
        <v>0.16783625730994151</v>
      </c>
      <c r="AP148" s="86">
        <f t="shared" si="13"/>
        <v>0.20818713450292398</v>
      </c>
      <c r="AQ148" s="87">
        <v>18.8</v>
      </c>
      <c r="AR148" s="87">
        <v>68</v>
      </c>
      <c r="AS148" s="87">
        <v>86</v>
      </c>
      <c r="AT148" s="89">
        <f t="shared" si="19"/>
        <v>0.21860465116279071</v>
      </c>
      <c r="AU148" s="89">
        <f t="shared" si="19"/>
        <v>0.79069767441860461</v>
      </c>
      <c r="AV148" s="88">
        <v>26</v>
      </c>
      <c r="AW148" s="88">
        <v>60.2</v>
      </c>
      <c r="AX148" s="88">
        <v>72</v>
      </c>
      <c r="AY148" s="86">
        <f t="shared" si="14"/>
        <v>0.3611111111111111</v>
      </c>
      <c r="AZ148" s="86">
        <f t="shared" si="14"/>
        <v>0.83611111111111114</v>
      </c>
      <c r="BA148" s="87">
        <v>385.9</v>
      </c>
      <c r="BB148" s="87">
        <v>7389.1</v>
      </c>
      <c r="BC148" s="99">
        <v>12992</v>
      </c>
      <c r="BD148" s="86">
        <f t="shared" si="18"/>
        <v>2.970289408866995E-2</v>
      </c>
      <c r="BE148" s="86">
        <f t="shared" si="18"/>
        <v>0.56874230295566508</v>
      </c>
      <c r="BF148" s="86"/>
      <c r="BG148" s="86"/>
      <c r="BH148" s="86"/>
      <c r="BI148" s="86"/>
      <c r="BJ148" s="86"/>
      <c r="BK148" s="87"/>
      <c r="BL148" s="87"/>
      <c r="BM148" s="87"/>
      <c r="BN148" s="86"/>
      <c r="BO148" s="86"/>
      <c r="BP148" s="87">
        <v>4338.8500000000004</v>
      </c>
      <c r="BQ148" s="87">
        <v>8548.25</v>
      </c>
      <c r="BR148" s="99">
        <v>8892</v>
      </c>
      <c r="BS148" s="86">
        <f>BP148/$BR148</f>
        <v>0.48794984255510576</v>
      </c>
      <c r="BT148" s="86">
        <f>BQ148/$BR148</f>
        <v>0.96134165542060279</v>
      </c>
      <c r="BU148" s="87"/>
      <c r="BV148" s="87"/>
      <c r="BW148" s="87"/>
      <c r="BX148" s="86"/>
      <c r="BY148" s="86"/>
      <c r="BZ148" s="86"/>
      <c r="CA148" s="86"/>
      <c r="CB148" s="86"/>
      <c r="CC148" s="86"/>
      <c r="CD148" s="86"/>
      <c r="CE148" s="86"/>
      <c r="CF148" s="10"/>
      <c r="CG148" s="10"/>
      <c r="CH148" s="10"/>
      <c r="CI148" s="10"/>
      <c r="CJ148" s="10"/>
      <c r="CK148" s="10"/>
      <c r="CL148" s="10"/>
      <c r="CM148" s="10"/>
    </row>
    <row r="149" spans="1:91" ht="13.15" x14ac:dyDescent="0.4">
      <c r="A149" s="32">
        <f t="shared" si="27"/>
        <v>1961</v>
      </c>
      <c r="B149" s="90"/>
      <c r="C149" s="87">
        <v>236338</v>
      </c>
      <c r="D149" s="104">
        <v>145000</v>
      </c>
      <c r="E149" s="86"/>
      <c r="F149" s="86">
        <f t="shared" si="9"/>
        <v>1.6299172413793104</v>
      </c>
      <c r="G149" s="87"/>
      <c r="H149" s="88"/>
      <c r="I149" s="86"/>
      <c r="J149" s="86"/>
      <c r="K149" s="86"/>
      <c r="L149" s="86"/>
      <c r="M149" s="86"/>
      <c r="N149" s="86"/>
      <c r="O149" s="86"/>
      <c r="P149" s="86"/>
      <c r="Q149" s="87">
        <v>519700</v>
      </c>
      <c r="R149" s="87">
        <v>715000</v>
      </c>
      <c r="S149" s="87">
        <v>796000</v>
      </c>
      <c r="T149" s="89">
        <f t="shared" si="28"/>
        <v>0.65288944723618092</v>
      </c>
      <c r="U149" s="89">
        <f t="shared" si="28"/>
        <v>0.89824120603015079</v>
      </c>
      <c r="V149" s="111">
        <v>946.3</v>
      </c>
      <c r="W149" s="90">
        <v>2196.4</v>
      </c>
      <c r="X149" s="99">
        <v>3095</v>
      </c>
      <c r="Y149" s="86">
        <f t="shared" si="20"/>
        <v>0.30575121163166397</v>
      </c>
      <c r="Z149" s="86">
        <f t="shared" si="21"/>
        <v>0.70966074313408722</v>
      </c>
      <c r="AA149" s="87">
        <v>182.2</v>
      </c>
      <c r="AB149" s="87">
        <v>594.9</v>
      </c>
      <c r="AC149" s="87">
        <v>366</v>
      </c>
      <c r="AD149" s="86">
        <f t="shared" si="15"/>
        <v>0.49781420765027318</v>
      </c>
      <c r="AE149" s="86">
        <f t="shared" si="15"/>
        <v>1.6254098360655738</v>
      </c>
      <c r="AF149" s="86"/>
      <c r="AG149" s="87">
        <v>1059.7</v>
      </c>
      <c r="AH149" s="87">
        <v>2432.6999999999998</v>
      </c>
      <c r="AI149" s="87">
        <v>1565</v>
      </c>
      <c r="AJ149" s="86">
        <f t="shared" si="12"/>
        <v>0.43560652772639458</v>
      </c>
      <c r="AK149" s="86">
        <f t="shared" si="12"/>
        <v>1.5544408945686901</v>
      </c>
      <c r="AL149" s="87">
        <v>29.7</v>
      </c>
      <c r="AM149" s="87">
        <v>36.1</v>
      </c>
      <c r="AN149" s="87">
        <v>161</v>
      </c>
      <c r="AO149" s="86">
        <f t="shared" si="13"/>
        <v>0.18447204968944098</v>
      </c>
      <c r="AP149" s="86">
        <f t="shared" si="13"/>
        <v>0.22422360248447207</v>
      </c>
      <c r="AQ149" s="87">
        <v>25.5</v>
      </c>
      <c r="AR149" s="87">
        <v>74.7</v>
      </c>
      <c r="AS149" s="87">
        <v>87</v>
      </c>
      <c r="AT149" s="89">
        <f t="shared" si="19"/>
        <v>0.29310344827586204</v>
      </c>
      <c r="AU149" s="89">
        <f t="shared" si="19"/>
        <v>0.85862068965517246</v>
      </c>
      <c r="AV149" s="88">
        <v>27.2</v>
      </c>
      <c r="AW149" s="88">
        <v>58.5</v>
      </c>
      <c r="AX149" s="88">
        <v>72</v>
      </c>
      <c r="AY149" s="86">
        <f t="shared" si="14"/>
        <v>0.37777777777777777</v>
      </c>
      <c r="AZ149" s="86">
        <f t="shared" si="14"/>
        <v>0.8125</v>
      </c>
      <c r="BA149" s="87">
        <v>363</v>
      </c>
      <c r="BB149" s="87">
        <v>7797.7</v>
      </c>
      <c r="BC149" s="99">
        <v>12225</v>
      </c>
      <c r="BD149" s="86">
        <f t="shared" si="18"/>
        <v>2.9693251533742332E-2</v>
      </c>
      <c r="BE149" s="86">
        <f t="shared" si="18"/>
        <v>0.6378486707566462</v>
      </c>
      <c r="BF149" s="86"/>
      <c r="BG149" s="86"/>
      <c r="BH149" s="86"/>
      <c r="BI149" s="86"/>
      <c r="BJ149" s="86"/>
      <c r="BK149" s="87"/>
      <c r="BL149" s="87"/>
      <c r="BM149" s="87"/>
      <c r="BN149" s="86"/>
      <c r="BO149" s="86"/>
      <c r="BP149" s="87"/>
      <c r="BQ149" s="87" t="s">
        <v>18</v>
      </c>
      <c r="BR149" s="99">
        <v>10999</v>
      </c>
      <c r="BS149" s="86"/>
      <c r="BT149" s="86"/>
      <c r="BU149" s="87"/>
      <c r="BV149" s="87"/>
      <c r="BW149" s="87"/>
      <c r="BX149" s="86"/>
      <c r="BY149" s="86"/>
      <c r="BZ149" s="86"/>
      <c r="CA149" s="86"/>
      <c r="CB149" s="86"/>
      <c r="CC149" s="86"/>
      <c r="CD149" s="86"/>
      <c r="CE149" s="86"/>
      <c r="CF149" s="10"/>
      <c r="CG149" s="10"/>
      <c r="CH149" s="10"/>
      <c r="CI149" s="10"/>
      <c r="CJ149" s="10"/>
      <c r="CK149" s="10"/>
      <c r="CL149" s="10"/>
      <c r="CM149" s="10"/>
    </row>
    <row r="150" spans="1:91" ht="13.15" x14ac:dyDescent="0.4">
      <c r="A150" s="32">
        <f t="shared" si="27"/>
        <v>1962</v>
      </c>
      <c r="B150" s="90">
        <f>132.5*140.8</f>
        <v>18656</v>
      </c>
      <c r="C150" s="87">
        <v>203557</v>
      </c>
      <c r="D150" s="104">
        <v>143000</v>
      </c>
      <c r="E150" s="86">
        <f t="shared" si="9"/>
        <v>0.13046153846153846</v>
      </c>
      <c r="F150" s="86">
        <f t="shared" si="9"/>
        <v>1.4234755244755244</v>
      </c>
      <c r="G150" s="87"/>
      <c r="H150" s="88"/>
      <c r="I150" s="86"/>
      <c r="J150" s="86"/>
      <c r="K150" s="86"/>
      <c r="L150" s="86"/>
      <c r="M150" s="86"/>
      <c r="N150" s="86"/>
      <c r="O150" s="86"/>
      <c r="P150" s="86"/>
      <c r="Q150" s="87">
        <v>984200</v>
      </c>
      <c r="R150" s="87">
        <v>1303800</v>
      </c>
      <c r="S150" s="87">
        <v>957000</v>
      </c>
      <c r="T150" s="89">
        <f t="shared" si="28"/>
        <v>1.0284221525600836</v>
      </c>
      <c r="U150" s="89">
        <f t="shared" si="28"/>
        <v>1.3623824451410658</v>
      </c>
      <c r="V150" s="111">
        <v>1903</v>
      </c>
      <c r="W150" s="90">
        <v>4673</v>
      </c>
      <c r="X150" s="99">
        <v>2149</v>
      </c>
      <c r="Y150" s="86">
        <f t="shared" si="20"/>
        <v>0.88552815262912987</v>
      </c>
      <c r="Z150" s="86">
        <f t="shared" si="21"/>
        <v>2.1744997673336437</v>
      </c>
      <c r="AA150" s="100">
        <v>224.4</v>
      </c>
      <c r="AB150" s="100">
        <v>627.20000000000005</v>
      </c>
      <c r="AC150" s="100">
        <v>381</v>
      </c>
      <c r="AD150" s="102">
        <f t="shared" si="15"/>
        <v>0.58897637795275593</v>
      </c>
      <c r="AE150" s="102">
        <f t="shared" si="15"/>
        <v>1.646194225721785</v>
      </c>
      <c r="AF150" s="86"/>
      <c r="AG150" s="96">
        <v>1177.5</v>
      </c>
      <c r="AH150" s="96">
        <v>2570.3000000000002</v>
      </c>
      <c r="AI150" s="96">
        <v>1623</v>
      </c>
      <c r="AJ150" s="97">
        <f t="shared" si="12"/>
        <v>0.45811772944792434</v>
      </c>
      <c r="AK150" s="97">
        <f t="shared" si="12"/>
        <v>1.5836722119531732</v>
      </c>
      <c r="AL150" s="87">
        <v>30.4</v>
      </c>
      <c r="AM150" s="87">
        <v>36.299999999999997</v>
      </c>
      <c r="AN150" s="87">
        <v>172</v>
      </c>
      <c r="AO150" s="86">
        <f t="shared" si="13"/>
        <v>0.17674418604651163</v>
      </c>
      <c r="AP150" s="86">
        <f t="shared" si="13"/>
        <v>0.21104651162790697</v>
      </c>
      <c r="AQ150" s="87">
        <v>22.3</v>
      </c>
      <c r="AR150" s="87">
        <v>84.7</v>
      </c>
      <c r="AS150" s="87">
        <v>88</v>
      </c>
      <c r="AT150" s="89">
        <f t="shared" si="19"/>
        <v>0.25340909090909092</v>
      </c>
      <c r="AU150" s="89">
        <f t="shared" si="19"/>
        <v>0.96250000000000002</v>
      </c>
      <c r="AV150" s="88">
        <v>31.3</v>
      </c>
      <c r="AW150" s="88">
        <v>66.2</v>
      </c>
      <c r="AX150" s="88">
        <v>74</v>
      </c>
      <c r="AY150" s="86">
        <f t="shared" si="14"/>
        <v>0.42297297297297298</v>
      </c>
      <c r="AZ150" s="86">
        <f t="shared" si="14"/>
        <v>0.89459459459459467</v>
      </c>
      <c r="BA150" s="87">
        <v>341.8</v>
      </c>
      <c r="BB150" s="87">
        <v>7839.1</v>
      </c>
      <c r="BC150" s="99">
        <v>14148</v>
      </c>
      <c r="BD150" s="86">
        <f t="shared" si="18"/>
        <v>2.4158891716143625E-2</v>
      </c>
      <c r="BE150" s="86">
        <f t="shared" si="18"/>
        <v>0.55407831495617754</v>
      </c>
      <c r="BF150" s="86"/>
      <c r="BG150" s="86"/>
      <c r="BH150" s="86"/>
      <c r="BI150" s="86"/>
      <c r="BJ150" s="86"/>
      <c r="BK150" s="87"/>
      <c r="BL150" s="87"/>
      <c r="BM150" s="87"/>
      <c r="BN150" s="86"/>
      <c r="BO150" s="86"/>
      <c r="BP150" s="87"/>
      <c r="BQ150" s="87" t="s">
        <v>18</v>
      </c>
      <c r="BR150" s="99">
        <v>12304</v>
      </c>
      <c r="BS150" s="86"/>
      <c r="BT150" s="86"/>
      <c r="BU150" s="87"/>
      <c r="BV150" s="87"/>
      <c r="BW150" s="87"/>
      <c r="BX150" s="86"/>
      <c r="BY150" s="86"/>
      <c r="BZ150" s="86"/>
      <c r="CA150" s="86"/>
      <c r="CB150" s="86"/>
      <c r="CC150" s="86"/>
      <c r="CD150" s="86"/>
      <c r="CE150" s="86"/>
      <c r="CF150" s="10"/>
      <c r="CG150" s="10"/>
      <c r="CH150" s="10"/>
      <c r="CI150" s="10"/>
      <c r="CJ150" s="10"/>
      <c r="CK150" s="10"/>
      <c r="CL150" s="10"/>
      <c r="CM150" s="10"/>
    </row>
    <row r="151" spans="1:91" ht="13.15" x14ac:dyDescent="0.4">
      <c r="A151" s="32">
        <f t="shared" si="27"/>
        <v>1963</v>
      </c>
      <c r="B151" s="90">
        <f>192*158.7</f>
        <v>30470.399999999998</v>
      </c>
      <c r="C151" s="87">
        <v>322114.40000000002</v>
      </c>
      <c r="D151" s="104">
        <v>163000</v>
      </c>
      <c r="E151" s="86">
        <f t="shared" si="9"/>
        <v>0.18693496932515336</v>
      </c>
      <c r="F151" s="86">
        <f t="shared" si="9"/>
        <v>1.9761619631901841</v>
      </c>
      <c r="G151" s="87"/>
      <c r="H151" s="88"/>
      <c r="I151" s="86"/>
      <c r="J151" s="86"/>
      <c r="K151" s="86"/>
      <c r="L151" s="86"/>
      <c r="M151" s="86"/>
      <c r="N151" s="86"/>
      <c r="O151" s="86"/>
      <c r="P151" s="86"/>
      <c r="Q151" s="87">
        <v>1579100</v>
      </c>
      <c r="R151" s="87">
        <v>1867200</v>
      </c>
      <c r="S151" s="87">
        <v>1354000</v>
      </c>
      <c r="T151" s="89">
        <f t="shared" si="28"/>
        <v>1.1662481536189069</v>
      </c>
      <c r="U151" s="89">
        <f t="shared" si="28"/>
        <v>1.3790251107828655</v>
      </c>
      <c r="V151" s="111">
        <v>2594</v>
      </c>
      <c r="W151" s="90">
        <v>6029</v>
      </c>
      <c r="X151" s="99">
        <v>3236</v>
      </c>
      <c r="Y151" s="86">
        <f t="shared" si="20"/>
        <v>0.80160692212608153</v>
      </c>
      <c r="Z151" s="86">
        <f t="shared" si="21"/>
        <v>1.8631025957972807</v>
      </c>
      <c r="AA151" s="87">
        <v>252</v>
      </c>
      <c r="AB151" s="87">
        <v>741.9</v>
      </c>
      <c r="AC151" s="87">
        <v>386</v>
      </c>
      <c r="AD151" s="86">
        <f t="shared" si="15"/>
        <v>0.65284974093264247</v>
      </c>
      <c r="AE151" s="86">
        <f t="shared" si="15"/>
        <v>1.922020725388601</v>
      </c>
      <c r="AF151" s="86"/>
      <c r="AG151" s="87">
        <v>1173.5</v>
      </c>
      <c r="AH151" s="87">
        <v>2949.9</v>
      </c>
      <c r="AI151" s="87">
        <v>1639</v>
      </c>
      <c r="AJ151" s="86">
        <f t="shared" si="12"/>
        <v>0.39781009525746636</v>
      </c>
      <c r="AK151" s="86">
        <f t="shared" si="12"/>
        <v>1.7998169615619282</v>
      </c>
      <c r="AL151" s="87">
        <v>33.299999999999997</v>
      </c>
      <c r="AM151" s="87">
        <v>48.8</v>
      </c>
      <c r="AN151" s="87">
        <v>181</v>
      </c>
      <c r="AO151" s="86">
        <f t="shared" si="13"/>
        <v>0.18397790055248617</v>
      </c>
      <c r="AP151" s="86">
        <f t="shared" si="13"/>
        <v>0.2696132596685083</v>
      </c>
      <c r="AQ151" s="87">
        <v>29.1</v>
      </c>
      <c r="AR151" s="87">
        <v>91.6</v>
      </c>
      <c r="AS151" s="87">
        <v>84</v>
      </c>
      <c r="AT151" s="89">
        <f t="shared" si="19"/>
        <v>0.34642857142857142</v>
      </c>
      <c r="AU151" s="89">
        <f t="shared" si="19"/>
        <v>1.0904761904761904</v>
      </c>
      <c r="AV151" s="88">
        <v>36.9</v>
      </c>
      <c r="AW151" s="88">
        <v>74.599999999999994</v>
      </c>
      <c r="AX151" s="88">
        <v>80</v>
      </c>
      <c r="AY151" s="86">
        <f t="shared" si="14"/>
        <v>0.46124999999999999</v>
      </c>
      <c r="AZ151" s="86">
        <f t="shared" si="14"/>
        <v>0.93249999999999988</v>
      </c>
      <c r="BA151" s="87">
        <v>821.4</v>
      </c>
      <c r="BB151" s="87">
        <v>8595.5</v>
      </c>
      <c r="BC151" s="99">
        <v>14845</v>
      </c>
      <c r="BD151" s="86">
        <f t="shared" si="18"/>
        <v>5.533176153587066E-2</v>
      </c>
      <c r="BE151" s="86">
        <f t="shared" si="18"/>
        <v>0.57901650387335801</v>
      </c>
      <c r="BF151" s="86"/>
      <c r="BG151" s="86"/>
      <c r="BH151" s="86"/>
      <c r="BI151" s="86"/>
      <c r="BJ151" s="86"/>
      <c r="BK151" s="87"/>
      <c r="BL151" s="87"/>
      <c r="BM151" s="87">
        <v>4843.04</v>
      </c>
      <c r="BN151" s="86"/>
      <c r="BO151" s="86"/>
      <c r="BP151" s="87">
        <v>6356.34</v>
      </c>
      <c r="BQ151" s="87">
        <v>11062.84</v>
      </c>
      <c r="BR151" s="99">
        <v>11298</v>
      </c>
      <c r="BS151" s="86">
        <f t="shared" ref="BS151:BT155" si="29">BP151/$BR151</f>
        <v>0.56260754115772704</v>
      </c>
      <c r="BT151" s="86">
        <f t="shared" si="29"/>
        <v>0.9791856965834661</v>
      </c>
      <c r="BU151" s="87"/>
      <c r="BV151" s="87"/>
      <c r="BW151" s="87"/>
      <c r="BX151" s="86"/>
      <c r="BY151" s="86"/>
      <c r="BZ151" s="87"/>
      <c r="CA151" s="87"/>
      <c r="CC151" s="86"/>
      <c r="CD151" s="86"/>
      <c r="CE151" s="10"/>
      <c r="CF151" s="10"/>
      <c r="CG151" s="10"/>
      <c r="CH151" s="10"/>
      <c r="CI151" s="10"/>
      <c r="CJ151" s="10"/>
      <c r="CK151" s="10"/>
      <c r="CL151" s="10"/>
      <c r="CM151" s="10"/>
    </row>
    <row r="152" spans="1:91" ht="13.15" x14ac:dyDescent="0.4">
      <c r="A152" s="32">
        <f t="shared" si="27"/>
        <v>1964</v>
      </c>
      <c r="B152" s="90">
        <f>248*258.8</f>
        <v>64182.400000000001</v>
      </c>
      <c r="C152" s="87">
        <v>378036.4</v>
      </c>
      <c r="D152" s="104">
        <v>229000</v>
      </c>
      <c r="E152" s="86">
        <f t="shared" si="9"/>
        <v>0.28027248908296942</v>
      </c>
      <c r="F152" s="86">
        <f t="shared" si="9"/>
        <v>1.6508139737991268</v>
      </c>
      <c r="G152" s="87"/>
      <c r="H152" s="88"/>
      <c r="I152" s="86"/>
      <c r="J152" s="86"/>
      <c r="K152" s="86"/>
      <c r="L152" s="86"/>
      <c r="M152" s="86"/>
      <c r="N152" s="86"/>
      <c r="O152" s="86"/>
      <c r="P152" s="86"/>
      <c r="Q152" s="87">
        <v>3381000</v>
      </c>
      <c r="R152" s="87">
        <v>3705000</v>
      </c>
      <c r="S152" s="87">
        <v>1959000</v>
      </c>
      <c r="T152" s="89">
        <f t="shared" si="28"/>
        <v>1.7258805513016846</v>
      </c>
      <c r="U152" s="89">
        <f t="shared" si="28"/>
        <v>1.891271056661562</v>
      </c>
      <c r="V152" s="111">
        <v>2962</v>
      </c>
      <c r="W152" s="90">
        <v>7036</v>
      </c>
      <c r="X152" s="99">
        <v>4163</v>
      </c>
      <c r="Y152" s="86">
        <f t="shared" si="20"/>
        <v>0.71150612539034352</v>
      </c>
      <c r="Z152" s="86">
        <f t="shared" si="21"/>
        <v>1.6901273120345905</v>
      </c>
      <c r="AA152" s="87">
        <v>265.2</v>
      </c>
      <c r="AB152" s="87">
        <v>819.6</v>
      </c>
      <c r="AC152" s="87">
        <v>433</v>
      </c>
      <c r="AD152" s="86">
        <f t="shared" si="15"/>
        <v>0.61247113163972289</v>
      </c>
      <c r="AE152" s="86">
        <f t="shared" si="15"/>
        <v>1.8928406466512702</v>
      </c>
      <c r="AF152" s="86"/>
      <c r="AG152" s="87">
        <v>1475.9</v>
      </c>
      <c r="AH152" s="87">
        <v>3598.4</v>
      </c>
      <c r="AI152" s="87">
        <v>2094</v>
      </c>
      <c r="AJ152" s="86">
        <f t="shared" si="12"/>
        <v>0.4101545131169409</v>
      </c>
      <c r="AK152" s="86">
        <f t="shared" si="12"/>
        <v>1.7184336198662846</v>
      </c>
      <c r="AQ152" s="87">
        <v>33.5</v>
      </c>
      <c r="AR152" s="87">
        <v>102.3</v>
      </c>
      <c r="AS152" s="87">
        <v>98</v>
      </c>
      <c r="AT152" s="89">
        <f t="shared" si="19"/>
        <v>0.34183673469387754</v>
      </c>
      <c r="AU152" s="89">
        <f t="shared" si="19"/>
        <v>1.0438775510204081</v>
      </c>
      <c r="AV152" s="88">
        <v>48.2</v>
      </c>
      <c r="AW152" s="88">
        <v>89.4</v>
      </c>
      <c r="AX152" s="88">
        <v>93</v>
      </c>
      <c r="AY152" s="86">
        <f t="shared" si="14"/>
        <v>0.51827956989247315</v>
      </c>
      <c r="AZ152" s="86">
        <f t="shared" si="14"/>
        <v>0.96129032258064517</v>
      </c>
      <c r="BA152" s="87">
        <v>1536</v>
      </c>
      <c r="BB152" s="87">
        <v>15272.7</v>
      </c>
      <c r="BC152" s="99">
        <v>18023</v>
      </c>
      <c r="BD152" s="86">
        <f t="shared" si="18"/>
        <v>8.5224435443599839E-2</v>
      </c>
      <c r="BE152" s="86">
        <f t="shared" si="18"/>
        <v>0.84740054374965323</v>
      </c>
      <c r="BF152" s="86"/>
      <c r="BG152" s="86"/>
      <c r="BH152" s="86"/>
      <c r="BI152" s="86"/>
      <c r="BJ152" s="86"/>
      <c r="BK152" s="87"/>
      <c r="BL152" s="87"/>
      <c r="BM152" s="87">
        <v>5122.22</v>
      </c>
      <c r="BN152" s="86"/>
      <c r="BO152" s="86"/>
      <c r="BP152" s="87">
        <v>8354.43</v>
      </c>
      <c r="BQ152" s="87">
        <v>14012.53</v>
      </c>
      <c r="BR152" s="99">
        <v>13078</v>
      </c>
      <c r="BS152" s="86">
        <f t="shared" si="29"/>
        <v>0.63881556812968343</v>
      </c>
      <c r="BT152" s="86">
        <f t="shared" si="29"/>
        <v>1.0714581740327267</v>
      </c>
      <c r="BU152" s="87"/>
      <c r="BV152" s="87"/>
      <c r="BW152" s="87"/>
      <c r="BX152" s="86"/>
      <c r="BY152" s="86"/>
      <c r="BZ152" s="87"/>
      <c r="CA152" s="87"/>
      <c r="CC152" s="86"/>
      <c r="CD152" s="86"/>
      <c r="CE152" s="10"/>
      <c r="CF152" s="10"/>
      <c r="CG152" s="10"/>
      <c r="CH152" s="10"/>
      <c r="CI152" s="10"/>
      <c r="CJ152" s="10"/>
      <c r="CK152" s="10"/>
      <c r="CL152" s="10"/>
      <c r="CM152" s="10"/>
    </row>
    <row r="153" spans="1:91" ht="13.15" x14ac:dyDescent="0.4">
      <c r="A153" s="32">
        <f t="shared" si="27"/>
        <v>1965</v>
      </c>
      <c r="B153" s="90">
        <f>269*310.9</f>
        <v>83632.099999999991</v>
      </c>
      <c r="C153" s="87">
        <v>492707.1</v>
      </c>
      <c r="D153" s="104">
        <v>322000</v>
      </c>
      <c r="E153" s="86">
        <f t="shared" si="9"/>
        <v>0.25972701863354036</v>
      </c>
      <c r="F153" s="86">
        <f t="shared" si="9"/>
        <v>1.5301462732919253</v>
      </c>
      <c r="G153" s="87"/>
      <c r="H153" s="88"/>
      <c r="I153" s="86"/>
      <c r="J153" s="86"/>
      <c r="K153" s="86"/>
      <c r="L153" s="86"/>
      <c r="M153" s="86"/>
      <c r="N153" s="86"/>
      <c r="O153" s="86"/>
      <c r="P153" s="86"/>
      <c r="Q153" s="87">
        <v>1283000</v>
      </c>
      <c r="R153" s="87">
        <v>2888000</v>
      </c>
      <c r="S153" s="87">
        <v>3209000</v>
      </c>
      <c r="T153" s="89">
        <f t="shared" si="28"/>
        <v>0.39981302586475537</v>
      </c>
      <c r="U153" s="89">
        <f t="shared" si="28"/>
        <v>0.89996883764412594</v>
      </c>
      <c r="V153" s="111">
        <v>3578</v>
      </c>
      <c r="W153" s="90">
        <v>8719</v>
      </c>
      <c r="X153" s="99">
        <v>4412</v>
      </c>
      <c r="Y153" s="86">
        <f t="shared" si="20"/>
        <v>0.81097008159564821</v>
      </c>
      <c r="Z153" s="86">
        <f t="shared" si="21"/>
        <v>1.9762012692656392</v>
      </c>
      <c r="AA153" s="87">
        <v>283.7</v>
      </c>
      <c r="AB153" s="87">
        <v>945.9</v>
      </c>
      <c r="AC153" s="87">
        <v>474</v>
      </c>
      <c r="AD153" s="86">
        <f t="shared" si="15"/>
        <v>0.59852320675105486</v>
      </c>
      <c r="AE153" s="86">
        <f t="shared" si="15"/>
        <v>1.9955696202531645</v>
      </c>
      <c r="AF153" s="86"/>
      <c r="AG153" s="87">
        <v>1640.5</v>
      </c>
      <c r="AH153" s="87">
        <v>4199.3999999999996</v>
      </c>
      <c r="AI153" s="87">
        <v>1998</v>
      </c>
      <c r="AJ153" s="86">
        <f t="shared" si="12"/>
        <v>0.39065104538743634</v>
      </c>
      <c r="AK153" s="86">
        <f t="shared" si="12"/>
        <v>2.1018018018018014</v>
      </c>
      <c r="AQ153" s="87">
        <v>42.3</v>
      </c>
      <c r="AR153" s="87">
        <v>139.6</v>
      </c>
      <c r="AS153" s="87">
        <v>121</v>
      </c>
      <c r="AT153" s="89">
        <f t="shared" si="19"/>
        <v>0.34958677685950412</v>
      </c>
      <c r="AU153" s="89">
        <f t="shared" si="19"/>
        <v>1.1537190082644628</v>
      </c>
      <c r="AV153" s="88">
        <v>48.8</v>
      </c>
      <c r="AW153" s="88">
        <v>91.2</v>
      </c>
      <c r="AX153" s="88">
        <v>109</v>
      </c>
      <c r="AY153" s="86">
        <f t="shared" si="14"/>
        <v>0.44770642201834859</v>
      </c>
      <c r="AZ153" s="86">
        <f t="shared" si="14"/>
        <v>0.83669724770642206</v>
      </c>
      <c r="BA153" s="87">
        <v>1728.3</v>
      </c>
      <c r="BB153" s="87">
        <v>26703</v>
      </c>
      <c r="BC153" s="99">
        <v>22000</v>
      </c>
      <c r="BD153" s="86">
        <f t="shared" si="18"/>
        <v>7.8559090909090912E-2</v>
      </c>
      <c r="BE153" s="86">
        <f t="shared" si="18"/>
        <v>1.2137727272727272</v>
      </c>
      <c r="BF153" s="86"/>
      <c r="BG153" s="86"/>
      <c r="BH153" s="86"/>
      <c r="BI153" s="86"/>
      <c r="BJ153" s="86"/>
      <c r="BK153" s="87"/>
      <c r="BL153" s="87"/>
      <c r="BM153" s="87">
        <v>5620.59</v>
      </c>
      <c r="BN153" s="86"/>
      <c r="BO153" s="86"/>
      <c r="BP153" s="87">
        <v>11304.63</v>
      </c>
      <c r="BQ153" s="87">
        <v>19513.830000000002</v>
      </c>
      <c r="BR153" s="99">
        <v>16000</v>
      </c>
      <c r="BS153" s="86">
        <f t="shared" si="29"/>
        <v>0.70653937499999997</v>
      </c>
      <c r="BT153" s="86">
        <f t="shared" si="29"/>
        <v>1.2196143750000001</v>
      </c>
      <c r="BU153" s="87"/>
      <c r="BV153" s="87"/>
      <c r="BW153" s="87"/>
      <c r="BX153" s="86"/>
      <c r="BY153" s="86"/>
      <c r="BZ153" s="87"/>
      <c r="CA153" s="87"/>
      <c r="CC153" s="86"/>
      <c r="CD153" s="86"/>
      <c r="CE153" s="10"/>
      <c r="CF153" s="10"/>
      <c r="CG153" s="10"/>
      <c r="CH153" s="10"/>
      <c r="CI153" s="10"/>
      <c r="CJ153" s="10"/>
      <c r="CK153" s="10"/>
      <c r="CL153" s="10"/>
      <c r="CM153" s="10"/>
    </row>
    <row r="154" spans="1:91" ht="13.15" x14ac:dyDescent="0.4">
      <c r="A154" s="32">
        <f t="shared" si="27"/>
        <v>1966</v>
      </c>
      <c r="B154" s="90">
        <f>350*304.9</f>
        <v>106714.99999999999</v>
      </c>
      <c r="C154" s="87">
        <v>568387</v>
      </c>
      <c r="D154" s="104">
        <v>421000</v>
      </c>
      <c r="E154" s="86">
        <f t="shared" si="9"/>
        <v>0.25347980997624697</v>
      </c>
      <c r="F154" s="86">
        <f t="shared" si="9"/>
        <v>1.3500878859857481</v>
      </c>
      <c r="G154" s="87"/>
      <c r="H154" s="88"/>
      <c r="I154" s="86"/>
      <c r="J154" s="86"/>
      <c r="K154" s="86"/>
      <c r="L154" s="86"/>
      <c r="M154" s="86"/>
      <c r="N154" s="86"/>
      <c r="O154" s="86"/>
      <c r="P154" s="86"/>
      <c r="Q154" s="87">
        <v>1781000</v>
      </c>
      <c r="R154" s="87">
        <v>3721000</v>
      </c>
      <c r="S154" s="87">
        <v>4898000</v>
      </c>
      <c r="T154" s="89">
        <f t="shared" si="28"/>
        <v>0.36361780318497344</v>
      </c>
      <c r="U154" s="89">
        <f t="shared" si="28"/>
        <v>0.75969783585136785</v>
      </c>
      <c r="V154" s="111">
        <v>5255</v>
      </c>
      <c r="W154" s="90">
        <v>11779</v>
      </c>
      <c r="X154" s="99">
        <v>6456</v>
      </c>
      <c r="Y154" s="86">
        <f t="shared" si="20"/>
        <v>0.81397149938042135</v>
      </c>
      <c r="Z154" s="86">
        <f t="shared" si="21"/>
        <v>1.8245043370508054</v>
      </c>
      <c r="AA154" s="87">
        <v>301.7</v>
      </c>
      <c r="AB154" s="87">
        <v>1061.3</v>
      </c>
      <c r="AC154" s="87">
        <v>522</v>
      </c>
      <c r="AD154" s="86">
        <f t="shared" si="15"/>
        <v>0.57796934865900385</v>
      </c>
      <c r="AE154" s="86">
        <f t="shared" si="15"/>
        <v>2.0331417624521073</v>
      </c>
      <c r="AF154" s="86"/>
      <c r="AG154" s="87">
        <v>1895.8</v>
      </c>
      <c r="AH154" s="87">
        <v>5054.8999999999996</v>
      </c>
      <c r="AI154" s="87">
        <v>2205</v>
      </c>
      <c r="AJ154" s="86">
        <f t="shared" si="12"/>
        <v>0.37504203841816852</v>
      </c>
      <c r="AK154" s="86">
        <f t="shared" si="12"/>
        <v>2.2924716553287978</v>
      </c>
      <c r="AQ154" s="87">
        <v>44.1</v>
      </c>
      <c r="AR154" s="87">
        <v>146.69999999999999</v>
      </c>
      <c r="AS154" s="87">
        <v>121</v>
      </c>
      <c r="AT154" s="89">
        <f t="shared" si="19"/>
        <v>0.36446280991735536</v>
      </c>
      <c r="AU154" s="89">
        <f t="shared" si="19"/>
        <v>1.2123966942148758</v>
      </c>
      <c r="AV154" s="88">
        <v>51.3</v>
      </c>
      <c r="AW154" s="88">
        <v>104.2</v>
      </c>
      <c r="AX154" s="88">
        <v>120</v>
      </c>
      <c r="AY154" s="86">
        <f t="shared" si="14"/>
        <v>0.42749999999999999</v>
      </c>
      <c r="AZ154" s="86">
        <f t="shared" si="14"/>
        <v>0.8683333333333334</v>
      </c>
      <c r="BA154" s="87">
        <v>1906.4</v>
      </c>
      <c r="BB154" s="87">
        <v>28253</v>
      </c>
      <c r="BC154" s="99">
        <v>25000</v>
      </c>
      <c r="BD154" s="86">
        <f t="shared" si="18"/>
        <v>7.6256000000000004E-2</v>
      </c>
      <c r="BE154" s="86">
        <f t="shared" si="18"/>
        <v>1.13012</v>
      </c>
      <c r="BF154" s="86"/>
      <c r="BG154" s="86"/>
      <c r="BH154" s="86"/>
      <c r="BI154" s="86"/>
      <c r="BJ154" s="86"/>
      <c r="BK154" s="87"/>
      <c r="BL154" s="87"/>
      <c r="BM154" s="87">
        <v>5850.38</v>
      </c>
      <c r="BN154" s="86"/>
      <c r="BO154" s="86"/>
      <c r="BP154" s="87">
        <v>15544.872000000001</v>
      </c>
      <c r="BQ154" s="87">
        <v>16531.872000000003</v>
      </c>
      <c r="BR154" s="99">
        <v>18000</v>
      </c>
      <c r="BS154" s="86">
        <f t="shared" si="29"/>
        <v>0.86360400000000004</v>
      </c>
      <c r="BT154" s="86">
        <f t="shared" si="29"/>
        <v>0.91843733333333355</v>
      </c>
      <c r="BU154" s="87"/>
      <c r="BV154" s="87"/>
      <c r="BW154" s="87"/>
      <c r="BX154" s="86"/>
      <c r="BY154" s="86"/>
      <c r="BZ154" s="87"/>
      <c r="CA154" s="87"/>
      <c r="CC154" s="86"/>
      <c r="CD154" s="86"/>
      <c r="CE154" s="10"/>
      <c r="CF154" s="10"/>
      <c r="CG154" s="10"/>
      <c r="CH154" s="10"/>
      <c r="CI154" s="10"/>
      <c r="CJ154" s="10"/>
      <c r="CK154" s="10"/>
      <c r="CL154" s="10"/>
      <c r="CM154" s="10"/>
    </row>
    <row r="155" spans="1:91" ht="13.15" x14ac:dyDescent="0.4">
      <c r="A155" s="32">
        <f>A154+1</f>
        <v>1967</v>
      </c>
      <c r="B155" s="90">
        <f>350*303</f>
        <v>106050</v>
      </c>
      <c r="C155" s="87">
        <v>686004</v>
      </c>
      <c r="D155" s="104">
        <v>476000</v>
      </c>
      <c r="E155" s="86">
        <f t="shared" si="9"/>
        <v>0.22279411764705884</v>
      </c>
      <c r="F155" s="86">
        <f t="shared" si="9"/>
        <v>1.4411848739495798</v>
      </c>
      <c r="G155" s="87"/>
      <c r="H155" s="88"/>
      <c r="I155" s="86"/>
      <c r="J155" s="86"/>
      <c r="K155" s="86"/>
      <c r="L155" s="86"/>
      <c r="M155" s="86"/>
      <c r="N155" s="86"/>
      <c r="O155" s="86"/>
      <c r="P155" s="86"/>
      <c r="Q155" s="87"/>
      <c r="R155" s="87"/>
      <c r="S155" s="87">
        <v>6312000</v>
      </c>
      <c r="T155" s="86"/>
      <c r="U155" s="86"/>
      <c r="V155" s="111">
        <v>5406</v>
      </c>
      <c r="W155" s="90">
        <v>12335</v>
      </c>
      <c r="X155" s="99">
        <v>7295</v>
      </c>
      <c r="Y155" s="86">
        <f t="shared" si="20"/>
        <v>0.74105551747772447</v>
      </c>
      <c r="Z155" s="86">
        <f t="shared" si="21"/>
        <v>1.6908841672378341</v>
      </c>
      <c r="AA155" s="87">
        <v>324.8</v>
      </c>
      <c r="AB155" s="87">
        <v>1236</v>
      </c>
      <c r="AC155" s="87">
        <v>542</v>
      </c>
      <c r="AD155" s="86">
        <f t="shared" si="15"/>
        <v>0.59926199261992619</v>
      </c>
      <c r="AE155" s="86">
        <f t="shared" si="15"/>
        <v>2.2804428044280445</v>
      </c>
      <c r="AF155" s="86"/>
      <c r="AG155" s="87">
        <v>1999</v>
      </c>
      <c r="AH155" s="87">
        <v>5255.3</v>
      </c>
      <c r="AI155" s="87">
        <v>2649</v>
      </c>
      <c r="AJ155" s="86">
        <f t="shared" si="12"/>
        <v>0.38037790421098699</v>
      </c>
      <c r="AK155" s="86">
        <f t="shared" si="12"/>
        <v>1.9838807097017743</v>
      </c>
      <c r="AQ155" s="87">
        <v>61.3</v>
      </c>
      <c r="AR155" s="87">
        <v>162.4</v>
      </c>
      <c r="AS155" s="87">
        <v>124</v>
      </c>
      <c r="AT155" s="89">
        <f t="shared" si="19"/>
        <v>0.49435483870967739</v>
      </c>
      <c r="AU155" s="89">
        <f t="shared" si="19"/>
        <v>1.3096774193548388</v>
      </c>
      <c r="AV155" s="88">
        <v>59.1</v>
      </c>
      <c r="AW155" s="88">
        <v>116.3</v>
      </c>
      <c r="AX155" s="88">
        <v>129</v>
      </c>
      <c r="AY155" s="86">
        <f t="shared" si="14"/>
        <v>0.45813953488372094</v>
      </c>
      <c r="AZ155" s="86">
        <f t="shared" si="14"/>
        <v>0.90155038759689921</v>
      </c>
      <c r="BA155" s="87">
        <v>6513</v>
      </c>
      <c r="BB155" s="87">
        <v>42393</v>
      </c>
      <c r="BC155" s="99">
        <v>27000</v>
      </c>
      <c r="BD155" s="86">
        <f t="shared" si="18"/>
        <v>0.24122222222222223</v>
      </c>
      <c r="BE155" s="86">
        <f t="shared" si="18"/>
        <v>1.570111111111111</v>
      </c>
      <c r="BF155" s="86"/>
      <c r="BG155" s="86"/>
      <c r="BH155" s="86"/>
      <c r="BI155" s="86"/>
      <c r="BJ155" s="86"/>
      <c r="BK155" s="87"/>
      <c r="BL155" s="87"/>
      <c r="BM155" s="87">
        <v>6307.4</v>
      </c>
      <c r="BN155" s="86"/>
      <c r="BO155" s="86"/>
      <c r="BP155" s="87">
        <v>22716.54</v>
      </c>
      <c r="BQ155" s="87">
        <v>23835.54</v>
      </c>
      <c r="BR155" s="99">
        <v>24000</v>
      </c>
      <c r="BS155" s="86">
        <f t="shared" si="29"/>
        <v>0.94652250000000004</v>
      </c>
      <c r="BT155" s="86">
        <f t="shared" si="29"/>
        <v>0.99314750000000007</v>
      </c>
      <c r="BU155" s="87"/>
      <c r="BV155" s="87"/>
      <c r="BW155" s="87"/>
      <c r="BX155" s="86"/>
      <c r="BY155" s="86"/>
      <c r="BZ155" s="87"/>
      <c r="CA155" s="87"/>
      <c r="CC155" s="86"/>
      <c r="CD155" s="86"/>
      <c r="CE155" s="10"/>
      <c r="CF155" s="10"/>
      <c r="CG155" s="10"/>
      <c r="CH155" s="10"/>
      <c r="CI155" s="10"/>
      <c r="CJ155" s="10"/>
      <c r="CK155" s="10"/>
      <c r="CL155" s="10"/>
      <c r="CM155" s="10"/>
    </row>
    <row r="156" spans="1:91" ht="13.15" x14ac:dyDescent="0.4">
      <c r="A156" s="32">
        <f t="shared" si="27"/>
        <v>1968</v>
      </c>
      <c r="B156" s="90">
        <f>326.3*3.5*100</f>
        <v>114205</v>
      </c>
      <c r="C156" s="87">
        <v>705453</v>
      </c>
      <c r="D156" s="104">
        <v>505000</v>
      </c>
      <c r="E156" s="86">
        <f t="shared" si="9"/>
        <v>0.22614851485148516</v>
      </c>
      <c r="F156" s="86">
        <f t="shared" si="9"/>
        <v>1.3969366336633664</v>
      </c>
      <c r="G156" s="87"/>
      <c r="H156" s="88"/>
      <c r="I156" s="86"/>
      <c r="J156" s="86"/>
      <c r="K156" s="86"/>
      <c r="L156" s="86"/>
      <c r="M156" s="86"/>
      <c r="N156" s="86"/>
      <c r="O156" s="86"/>
      <c r="P156" s="86"/>
      <c r="Q156" s="87"/>
      <c r="R156" s="87"/>
      <c r="S156" s="87">
        <v>8758000</v>
      </c>
      <c r="T156" s="86"/>
      <c r="U156" s="86"/>
      <c r="V156" s="111">
        <v>7540</v>
      </c>
      <c r="W156" s="90">
        <v>15091</v>
      </c>
      <c r="X156" s="99">
        <v>9737</v>
      </c>
      <c r="Y156" s="86">
        <f t="shared" si="20"/>
        <v>0.77436582109479302</v>
      </c>
      <c r="Z156" s="86">
        <f t="shared" si="21"/>
        <v>1.5498613535996713</v>
      </c>
      <c r="AA156" s="87">
        <v>315.10000000000002</v>
      </c>
      <c r="AB156" s="87">
        <v>1419.6</v>
      </c>
      <c r="AC156" s="87">
        <v>622</v>
      </c>
      <c r="AD156" s="86">
        <f t="shared" si="15"/>
        <v>0.50659163987138267</v>
      </c>
      <c r="AE156" s="86">
        <f t="shared" si="15"/>
        <v>2.2823151125401928</v>
      </c>
      <c r="AF156" s="86"/>
      <c r="AG156" s="87">
        <v>2531.6999999999998</v>
      </c>
      <c r="AH156" s="87">
        <v>6650.7</v>
      </c>
      <c r="AI156" s="87">
        <v>2923</v>
      </c>
      <c r="AJ156" s="86">
        <f t="shared" si="12"/>
        <v>0.38066669673868914</v>
      </c>
      <c r="AK156" s="86">
        <f t="shared" si="12"/>
        <v>2.2752993499828942</v>
      </c>
      <c r="AQ156" s="87">
        <v>78.099999999999994</v>
      </c>
      <c r="AR156" s="87">
        <v>182.6</v>
      </c>
      <c r="AS156" s="87">
        <v>137</v>
      </c>
      <c r="AT156" s="89">
        <f t="shared" si="19"/>
        <v>0.57007299270072986</v>
      </c>
      <c r="AU156" s="89">
        <f t="shared" si="19"/>
        <v>1.3328467153284671</v>
      </c>
      <c r="AV156" s="88">
        <v>74.7</v>
      </c>
      <c r="AW156" s="88">
        <v>126.6</v>
      </c>
      <c r="AX156" s="88">
        <v>148</v>
      </c>
      <c r="AY156" s="86">
        <f t="shared" si="14"/>
        <v>0.50472972972972974</v>
      </c>
      <c r="AZ156" s="86">
        <f t="shared" si="14"/>
        <v>0.85540540540540533</v>
      </c>
      <c r="BA156" s="87"/>
      <c r="BB156" s="87"/>
      <c r="BC156" s="99">
        <v>32000</v>
      </c>
      <c r="BD156" s="86"/>
      <c r="BE156" s="86"/>
      <c r="BF156" s="86"/>
      <c r="BG156" s="86"/>
      <c r="BH156" s="86"/>
      <c r="BI156" s="86"/>
      <c r="BJ156" s="86"/>
      <c r="BK156" s="87"/>
      <c r="BL156" s="87"/>
      <c r="BM156" s="87">
        <v>6583.69</v>
      </c>
      <c r="BN156" s="86"/>
      <c r="BO156" s="86"/>
      <c r="BP156" s="87" t="s">
        <v>18</v>
      </c>
      <c r="BQ156" s="87" t="s">
        <v>18</v>
      </c>
      <c r="BR156" s="99">
        <v>28000</v>
      </c>
      <c r="BS156" s="86"/>
      <c r="BT156" s="86"/>
      <c r="BU156" s="87"/>
      <c r="BV156" s="87"/>
      <c r="BW156" s="87"/>
      <c r="BX156" s="86"/>
      <c r="BY156" s="86"/>
      <c r="BZ156" s="87"/>
      <c r="CA156" s="87"/>
      <c r="CC156" s="86"/>
      <c r="CD156" s="86"/>
      <c r="CE156" s="10"/>
      <c r="CF156" s="10"/>
      <c r="CG156" s="10"/>
      <c r="CH156" s="10"/>
      <c r="CI156" s="10"/>
      <c r="CJ156" s="10"/>
      <c r="CK156" s="10"/>
      <c r="CL156" s="10"/>
      <c r="CM156" s="10"/>
    </row>
    <row r="157" spans="1:91" ht="13.15" x14ac:dyDescent="0.4">
      <c r="A157" s="32">
        <f t="shared" si="27"/>
        <v>1969</v>
      </c>
      <c r="B157" s="87">
        <v>74558.3</v>
      </c>
      <c r="C157" s="87">
        <v>1060512.8</v>
      </c>
      <c r="D157" s="104">
        <v>572000</v>
      </c>
      <c r="E157" s="86">
        <f t="shared" ref="E157:F159" si="30">B157/$D157</f>
        <v>0.13034667832167832</v>
      </c>
      <c r="F157" s="86">
        <f t="shared" si="30"/>
        <v>1.8540433566433567</v>
      </c>
      <c r="L157" s="86"/>
      <c r="M157" s="86"/>
      <c r="N157" s="86"/>
      <c r="O157" s="86"/>
      <c r="P157" s="86"/>
      <c r="Q157" s="87"/>
      <c r="R157" s="87"/>
      <c r="S157" s="87">
        <v>13069000</v>
      </c>
      <c r="T157" s="86"/>
      <c r="U157" s="86"/>
      <c r="V157" s="111">
        <v>9155</v>
      </c>
      <c r="W157" s="90">
        <v>18045</v>
      </c>
      <c r="X157" s="99">
        <v>11249</v>
      </c>
      <c r="Y157" s="86">
        <f t="shared" si="20"/>
        <v>0.81385012001066759</v>
      </c>
      <c r="Z157" s="86">
        <f t="shared" si="21"/>
        <v>1.6041425904524846</v>
      </c>
      <c r="AA157" s="87">
        <v>302.2</v>
      </c>
      <c r="AB157" s="87">
        <v>1451.8</v>
      </c>
      <c r="AC157" s="87">
        <v>720</v>
      </c>
      <c r="AD157" s="86">
        <f t="shared" si="15"/>
        <v>0.41972222222222222</v>
      </c>
      <c r="AE157" s="86">
        <f t="shared" si="15"/>
        <v>2.0163888888888888</v>
      </c>
      <c r="AF157" s="86"/>
      <c r="AG157" s="87">
        <v>2849</v>
      </c>
      <c r="AH157" s="87">
        <v>8594</v>
      </c>
      <c r="AI157" s="87">
        <v>3356</v>
      </c>
      <c r="AJ157" s="86">
        <f t="shared" si="12"/>
        <v>0.33151035606236912</v>
      </c>
      <c r="AK157" s="86">
        <f t="shared" si="12"/>
        <v>2.5607866507747317</v>
      </c>
      <c r="AQ157" s="87">
        <v>86.2</v>
      </c>
      <c r="AR157" s="87">
        <v>188.1</v>
      </c>
      <c r="AS157" s="87">
        <v>150</v>
      </c>
      <c r="AT157" s="89">
        <f t="shared" si="19"/>
        <v>0.57466666666666666</v>
      </c>
      <c r="AU157" s="89">
        <f t="shared" si="19"/>
        <v>1.254</v>
      </c>
      <c r="AV157" s="88">
        <v>95.3</v>
      </c>
      <c r="AW157" s="88">
        <v>175.3</v>
      </c>
      <c r="AX157" s="88">
        <v>155</v>
      </c>
      <c r="AY157" s="86">
        <f t="shared" si="14"/>
        <v>0.61483870967741938</v>
      </c>
      <c r="AZ157" s="86">
        <f t="shared" si="14"/>
        <v>1.130967741935484</v>
      </c>
      <c r="BA157" s="87"/>
      <c r="BB157" s="87"/>
      <c r="BC157" s="99">
        <v>36000</v>
      </c>
      <c r="BD157" s="86"/>
      <c r="BE157" s="86"/>
      <c r="BF157" s="86"/>
      <c r="BG157" s="86"/>
      <c r="BH157" s="86"/>
      <c r="BI157" s="86"/>
      <c r="BJ157" s="86"/>
      <c r="BK157" s="87"/>
      <c r="BL157" s="87"/>
      <c r="BM157" s="87">
        <v>6978.94</v>
      </c>
      <c r="BN157" s="86"/>
      <c r="BO157" s="86"/>
      <c r="BP157" s="100">
        <v>33057.54</v>
      </c>
      <c r="BQ157" s="100">
        <v>35709.54</v>
      </c>
      <c r="BR157" s="101">
        <v>32000</v>
      </c>
      <c r="BS157" s="102">
        <f>BP157/$BR157</f>
        <v>1.0330481250000001</v>
      </c>
      <c r="BT157" s="102">
        <f>BQ157/$BR157</f>
        <v>1.1159231250000001</v>
      </c>
      <c r="BU157" s="88"/>
      <c r="BV157" s="88"/>
      <c r="BW157" s="87"/>
      <c r="BX157" s="86"/>
      <c r="BY157" s="86"/>
      <c r="BZ157" s="87"/>
      <c r="CA157" s="87"/>
      <c r="CC157" s="86"/>
      <c r="CD157" s="86"/>
      <c r="CE157" s="10"/>
      <c r="CF157" s="10"/>
      <c r="CG157" s="10"/>
      <c r="CH157" s="10"/>
      <c r="CI157" s="10"/>
      <c r="CJ157" s="10"/>
      <c r="CK157" s="10"/>
      <c r="CL157" s="10"/>
      <c r="CM157" s="10"/>
    </row>
    <row r="158" spans="1:91" ht="13.15" x14ac:dyDescent="0.4">
      <c r="A158" s="32">
        <f t="shared" si="27"/>
        <v>1970</v>
      </c>
      <c r="B158" s="87">
        <v>112785.9</v>
      </c>
      <c r="C158" s="87">
        <v>1217408.69</v>
      </c>
      <c r="D158" s="104">
        <v>680000</v>
      </c>
      <c r="E158" s="86">
        <f t="shared" si="30"/>
        <v>0.16586161764705881</v>
      </c>
      <c r="F158" s="86">
        <f t="shared" si="30"/>
        <v>1.7903068970588234</v>
      </c>
      <c r="L158" s="86"/>
      <c r="M158" s="86"/>
      <c r="N158" s="86"/>
      <c r="O158" s="86"/>
      <c r="P158" s="86"/>
      <c r="Q158" s="87"/>
      <c r="R158" s="87"/>
      <c r="S158" s="87">
        <v>16000000</v>
      </c>
      <c r="T158" s="86"/>
      <c r="U158" s="86"/>
      <c r="V158" s="111">
        <v>12416</v>
      </c>
      <c r="W158" s="90">
        <v>22192</v>
      </c>
      <c r="X158" s="99">
        <v>13156</v>
      </c>
      <c r="Y158" s="86">
        <f t="shared" si="20"/>
        <v>0.94375190027363942</v>
      </c>
      <c r="Z158" s="86">
        <f t="shared" si="21"/>
        <v>1.6868349042262085</v>
      </c>
      <c r="AA158" s="87">
        <v>348.8</v>
      </c>
      <c r="AB158" s="87">
        <v>1921.7</v>
      </c>
      <c r="AC158" s="87">
        <v>883</v>
      </c>
      <c r="AD158" s="86">
        <f t="shared" si="15"/>
        <v>0.39501698754246889</v>
      </c>
      <c r="AE158" s="86">
        <f t="shared" si="15"/>
        <v>2.176330690826727</v>
      </c>
      <c r="AF158" s="86"/>
      <c r="AG158" s="87">
        <v>4491</v>
      </c>
      <c r="AH158" s="87">
        <v>12213</v>
      </c>
      <c r="AI158" s="87">
        <v>4235</v>
      </c>
      <c r="AJ158" s="86">
        <f t="shared" si="12"/>
        <v>0.36772291820191599</v>
      </c>
      <c r="AK158" s="86">
        <f t="shared" si="12"/>
        <v>2.8838252656434475</v>
      </c>
      <c r="AQ158" s="87">
        <v>108.7</v>
      </c>
      <c r="AR158" s="87">
        <v>218.6</v>
      </c>
      <c r="AS158" s="87">
        <v>165</v>
      </c>
      <c r="AT158" s="89">
        <f t="shared" si="19"/>
        <v>0.65878787878787881</v>
      </c>
      <c r="AU158" s="89">
        <f t="shared" si="19"/>
        <v>1.3248484848484847</v>
      </c>
      <c r="AV158" s="88">
        <v>153.80000000000001</v>
      </c>
      <c r="AW158" s="88">
        <v>248.8</v>
      </c>
      <c r="AX158" s="88">
        <v>178</v>
      </c>
      <c r="AY158" s="86">
        <f t="shared" si="14"/>
        <v>0.86404494382022479</v>
      </c>
      <c r="AZ158" s="86">
        <f t="shared" si="14"/>
        <v>1.3977528089887641</v>
      </c>
      <c r="BA158" s="87"/>
      <c r="BB158" s="87"/>
      <c r="BC158" s="99">
        <v>41000</v>
      </c>
      <c r="BD158" s="86"/>
      <c r="BE158" s="86"/>
      <c r="BF158" s="86"/>
      <c r="BG158" s="86"/>
      <c r="BH158" s="86"/>
      <c r="BI158" s="86"/>
      <c r="BJ158" s="86"/>
      <c r="BK158" s="87"/>
      <c r="BL158" s="87"/>
      <c r="BM158" s="87">
        <v>7198.17</v>
      </c>
      <c r="BN158" s="86"/>
      <c r="BO158" s="86"/>
      <c r="BP158" s="87">
        <v>34326.9</v>
      </c>
      <c r="BQ158" s="87">
        <v>36980.9</v>
      </c>
      <c r="BR158" s="99">
        <v>39000</v>
      </c>
      <c r="BS158" s="86">
        <f>BP158/$BR158</f>
        <v>0.88017692307692308</v>
      </c>
      <c r="BT158" s="86">
        <f>BQ158/$BR158</f>
        <v>0.94822820512820516</v>
      </c>
      <c r="BU158" s="87"/>
      <c r="BV158" s="87"/>
      <c r="BW158" s="87"/>
      <c r="BX158" s="86"/>
      <c r="BY158" s="86"/>
      <c r="BZ158" s="87"/>
      <c r="CA158" s="87"/>
      <c r="CC158" s="86"/>
      <c r="CD158" s="86"/>
      <c r="CE158" s="10"/>
      <c r="CF158" s="10"/>
      <c r="CG158" s="10"/>
      <c r="CH158" s="10"/>
      <c r="CI158" s="10"/>
      <c r="CJ158" s="10"/>
      <c r="CK158" s="10"/>
      <c r="CL158" s="10"/>
      <c r="CM158" s="10"/>
    </row>
    <row r="159" spans="1:91" ht="13.15" x14ac:dyDescent="0.4">
      <c r="A159" s="32">
        <f t="shared" si="27"/>
        <v>1971</v>
      </c>
      <c r="B159" s="87">
        <v>159146.5</v>
      </c>
      <c r="C159" s="87">
        <v>1635445.4</v>
      </c>
      <c r="D159" s="104">
        <v>860000</v>
      </c>
      <c r="E159" s="86">
        <f t="shared" si="30"/>
        <v>0.18505406976744185</v>
      </c>
      <c r="F159" s="86">
        <f t="shared" si="30"/>
        <v>1.9016806976744185</v>
      </c>
      <c r="L159" s="86"/>
      <c r="M159" s="86"/>
      <c r="N159" s="86"/>
      <c r="O159" s="86"/>
      <c r="P159" s="86"/>
      <c r="Q159" s="87"/>
      <c r="R159" s="87"/>
      <c r="S159" s="87">
        <v>23000000</v>
      </c>
      <c r="T159" s="86"/>
      <c r="U159" s="86"/>
      <c r="V159" s="111">
        <v>16478</v>
      </c>
      <c r="W159" s="90">
        <v>26490</v>
      </c>
      <c r="X159" s="99">
        <v>17166</v>
      </c>
      <c r="Y159" s="86">
        <f t="shared" si="20"/>
        <v>0.95992077362227657</v>
      </c>
      <c r="Z159" s="86">
        <f t="shared" si="21"/>
        <v>1.5431667249213561</v>
      </c>
      <c r="AA159" s="87">
        <v>480.2</v>
      </c>
      <c r="AB159" s="87">
        <v>2254.6</v>
      </c>
      <c r="AC159" s="87">
        <v>910</v>
      </c>
      <c r="AD159" s="86">
        <f t="shared" si="15"/>
        <v>0.52769230769230768</v>
      </c>
      <c r="AE159" s="86">
        <f t="shared" si="15"/>
        <v>2.4775824175824175</v>
      </c>
      <c r="AF159" s="86"/>
      <c r="AG159" s="87">
        <v>4986</v>
      </c>
      <c r="AH159" s="87">
        <v>13402</v>
      </c>
      <c r="AI159" s="87">
        <v>5097</v>
      </c>
      <c r="AJ159" s="86">
        <f t="shared" si="12"/>
        <v>0.37203402477242203</v>
      </c>
      <c r="AK159" s="86">
        <f t="shared" si="12"/>
        <v>2.6293898371591133</v>
      </c>
      <c r="AQ159" s="87">
        <v>112</v>
      </c>
      <c r="AR159" s="87">
        <v>233</v>
      </c>
      <c r="AS159" s="87">
        <v>173</v>
      </c>
      <c r="AT159" s="89">
        <f t="shared" si="19"/>
        <v>0.64739884393063585</v>
      </c>
      <c r="AU159" s="89">
        <f t="shared" si="19"/>
        <v>1.346820809248555</v>
      </c>
      <c r="AV159" s="88">
        <v>196.5</v>
      </c>
      <c r="AW159" s="88">
        <v>307.2</v>
      </c>
      <c r="AX159" s="88">
        <v>181</v>
      </c>
      <c r="AY159" s="86">
        <f t="shared" si="14"/>
        <v>1.0856353591160222</v>
      </c>
      <c r="AZ159" s="86">
        <f t="shared" si="14"/>
        <v>1.6972375690607735</v>
      </c>
      <c r="BA159" s="87"/>
      <c r="BB159" s="87"/>
      <c r="BC159" s="99">
        <v>45000</v>
      </c>
      <c r="BD159" s="86"/>
      <c r="BE159" s="86"/>
      <c r="BF159" s="86"/>
      <c r="BG159" s="86"/>
      <c r="BH159" s="86"/>
      <c r="BI159" s="86"/>
      <c r="BJ159" s="86"/>
      <c r="BK159" s="87"/>
      <c r="BL159" s="87"/>
      <c r="BM159" s="87">
        <v>7949.61</v>
      </c>
      <c r="BN159" s="86"/>
      <c r="BO159" s="86"/>
      <c r="BP159" s="86"/>
      <c r="BQ159" s="86"/>
      <c r="BS159" s="86"/>
      <c r="BT159" s="86"/>
      <c r="BU159" s="87"/>
      <c r="BV159" s="87"/>
      <c r="BW159" s="87"/>
      <c r="BX159" s="86"/>
      <c r="BY159" s="86"/>
      <c r="BZ159" s="87"/>
      <c r="CA159" s="87"/>
      <c r="CC159" s="86"/>
      <c r="CD159" s="86"/>
      <c r="CE159" s="10"/>
      <c r="CF159" s="10"/>
      <c r="CG159" s="10"/>
      <c r="CH159" s="10"/>
      <c r="CI159" s="10"/>
      <c r="CJ159" s="10"/>
      <c r="CK159" s="10"/>
      <c r="CL159" s="10"/>
      <c r="CM159" s="10"/>
    </row>
    <row r="160" spans="1:91" ht="13.15" x14ac:dyDescent="0.4">
      <c r="A160" s="32">
        <f t="shared" si="27"/>
        <v>1972</v>
      </c>
      <c r="B160" s="87"/>
      <c r="C160" s="87"/>
      <c r="D160" s="104">
        <v>1400000</v>
      </c>
      <c r="E160" s="86"/>
      <c r="F160" s="86"/>
      <c r="L160" s="86"/>
      <c r="M160" s="86"/>
      <c r="N160" s="86"/>
      <c r="O160" s="86"/>
      <c r="P160" s="86"/>
      <c r="Q160" s="87"/>
      <c r="R160" s="87"/>
      <c r="S160" s="87">
        <v>71000000</v>
      </c>
      <c r="T160" s="86"/>
      <c r="U160" s="86"/>
      <c r="V160" s="111">
        <v>21119</v>
      </c>
      <c r="W160" s="90">
        <v>33205</v>
      </c>
      <c r="X160" s="99">
        <v>18625</v>
      </c>
      <c r="Y160" s="86">
        <f t="shared" si="20"/>
        <v>1.1339060402684564</v>
      </c>
      <c r="Z160" s="86">
        <f t="shared" si="21"/>
        <v>1.7828187919463088</v>
      </c>
      <c r="AA160" s="87">
        <v>666.8</v>
      </c>
      <c r="AB160" s="87">
        <v>2538.3000000000002</v>
      </c>
      <c r="AC160" s="87">
        <v>1260</v>
      </c>
      <c r="AD160" s="86">
        <f t="shared" si="15"/>
        <v>0.52920634920634912</v>
      </c>
      <c r="AE160" s="86">
        <f t="shared" si="15"/>
        <v>2.0145238095238098</v>
      </c>
      <c r="AF160" s="86"/>
      <c r="AG160" s="87">
        <v>4395</v>
      </c>
      <c r="AH160" s="87">
        <v>12934</v>
      </c>
      <c r="AI160" s="87">
        <v>6331</v>
      </c>
      <c r="AJ160" s="86">
        <f t="shared" si="12"/>
        <v>0.33980207205814134</v>
      </c>
      <c r="AK160" s="86">
        <f t="shared" si="12"/>
        <v>2.0429631969673037</v>
      </c>
      <c r="AQ160" s="87">
        <v>125.3</v>
      </c>
      <c r="AR160" s="87">
        <v>304</v>
      </c>
      <c r="AS160" s="87">
        <v>183</v>
      </c>
      <c r="AT160" s="89">
        <f t="shared" si="19"/>
        <v>0.68469945355191253</v>
      </c>
      <c r="AU160" s="89">
        <f t="shared" si="19"/>
        <v>1.6612021857923498</v>
      </c>
      <c r="AV160" s="88"/>
      <c r="AW160" s="88"/>
      <c r="AX160" s="88">
        <v>193</v>
      </c>
      <c r="AY160" s="86"/>
      <c r="AZ160" s="86"/>
      <c r="BA160" s="87">
        <v>13900</v>
      </c>
      <c r="BB160" s="87">
        <v>88500</v>
      </c>
      <c r="BC160" s="99">
        <v>54000</v>
      </c>
      <c r="BD160" s="86">
        <f t="shared" si="18"/>
        <v>0.25740740740740742</v>
      </c>
      <c r="BE160" s="86">
        <f t="shared" si="18"/>
        <v>1.6388888888888888</v>
      </c>
      <c r="BF160" s="86"/>
      <c r="BG160" s="86"/>
      <c r="BH160" s="86"/>
      <c r="BI160" s="86"/>
      <c r="BJ160" s="86"/>
      <c r="BK160" s="87"/>
      <c r="BL160" s="87"/>
      <c r="BM160" s="87">
        <v>9268.2099999999991</v>
      </c>
      <c r="BN160" s="86"/>
      <c r="BO160" s="86"/>
      <c r="BP160" s="86"/>
      <c r="BQ160" s="86"/>
      <c r="BS160" s="86"/>
      <c r="BT160" s="86"/>
      <c r="BZ160" s="87"/>
      <c r="CA160" s="87"/>
      <c r="CC160" s="86"/>
      <c r="CD160" s="86"/>
      <c r="CE160" s="10"/>
      <c r="CF160" s="10"/>
      <c r="CG160" s="10"/>
      <c r="CH160" s="10"/>
      <c r="CI160" s="10"/>
      <c r="CJ160" s="10"/>
      <c r="CK160" s="10"/>
      <c r="CL160" s="10"/>
      <c r="CM160" s="10"/>
    </row>
    <row r="161" spans="1:91" ht="13.15" x14ac:dyDescent="0.4">
      <c r="A161" s="32">
        <f t="shared" si="27"/>
        <v>1973</v>
      </c>
      <c r="B161" s="87"/>
      <c r="C161" s="87"/>
      <c r="D161" s="104">
        <v>1900000</v>
      </c>
      <c r="E161" s="86"/>
      <c r="F161" s="86"/>
      <c r="L161" s="86"/>
      <c r="M161" s="86"/>
      <c r="N161" s="86"/>
      <c r="O161" s="86"/>
      <c r="P161" s="86"/>
      <c r="Q161" s="87"/>
      <c r="R161" s="87"/>
      <c r="S161" s="87">
        <v>326000000</v>
      </c>
      <c r="T161" s="86"/>
      <c r="U161" s="86"/>
      <c r="V161" s="111">
        <v>26180</v>
      </c>
      <c r="W161" s="90">
        <v>39615</v>
      </c>
      <c r="X161" s="99">
        <v>25064</v>
      </c>
      <c r="Y161" s="86">
        <f t="shared" si="20"/>
        <v>1.0445260134056815</v>
      </c>
      <c r="Z161" s="86">
        <f t="shared" si="21"/>
        <v>1.5805537823172677</v>
      </c>
      <c r="AA161" s="87">
        <v>823</v>
      </c>
      <c r="AB161" s="87">
        <v>3048.4</v>
      </c>
      <c r="AC161" s="87">
        <v>1620</v>
      </c>
      <c r="AD161" s="86">
        <f t="shared" si="15"/>
        <v>0.50802469135802464</v>
      </c>
      <c r="AE161" s="86">
        <f t="shared" si="15"/>
        <v>1.8817283950617285</v>
      </c>
      <c r="AF161" s="86"/>
      <c r="AG161" s="86"/>
      <c r="AH161" s="86"/>
      <c r="AJ161" s="86"/>
      <c r="AK161" s="86"/>
      <c r="AQ161" s="87">
        <v>146</v>
      </c>
      <c r="AR161" s="87">
        <v>355.6</v>
      </c>
      <c r="AS161" s="87">
        <v>212</v>
      </c>
      <c r="AT161" s="89">
        <f t="shared" si="19"/>
        <v>0.68867924528301883</v>
      </c>
      <c r="AU161" s="89">
        <f t="shared" si="19"/>
        <v>1.6773584905660379</v>
      </c>
      <c r="AV161" s="88"/>
      <c r="AW161" s="88"/>
      <c r="AX161" s="88">
        <v>220</v>
      </c>
      <c r="AY161" s="86"/>
      <c r="AZ161" s="86"/>
      <c r="BA161" s="87"/>
      <c r="BB161" s="87"/>
      <c r="BC161" s="99">
        <v>69000</v>
      </c>
      <c r="BD161" s="86"/>
      <c r="BE161" s="86"/>
      <c r="BF161" s="86"/>
      <c r="BG161" s="86"/>
      <c r="BH161" s="86"/>
      <c r="BI161" s="86"/>
      <c r="BJ161" s="86"/>
      <c r="BK161" s="87"/>
      <c r="BL161" s="87"/>
      <c r="BM161" s="87">
        <v>11178.1</v>
      </c>
      <c r="BN161" s="86"/>
      <c r="BO161" s="86"/>
      <c r="BP161" s="86"/>
      <c r="BQ161" s="86"/>
      <c r="BS161" s="86"/>
      <c r="BT161" s="86"/>
      <c r="BU161" s="87"/>
      <c r="BV161" s="87"/>
      <c r="BW161" s="87"/>
      <c r="BX161" s="86"/>
      <c r="BY161" s="86"/>
      <c r="BZ161" s="87"/>
      <c r="CA161" s="87"/>
      <c r="CC161" s="86"/>
      <c r="CD161" s="86"/>
      <c r="CE161" s="10"/>
      <c r="CF161" s="10"/>
      <c r="CG161" s="10"/>
      <c r="CH161" s="10"/>
      <c r="CI161" s="10"/>
      <c r="CJ161" s="10"/>
      <c r="CK161" s="10"/>
      <c r="CL161" s="10"/>
      <c r="CM161" s="10"/>
    </row>
    <row r="162" spans="1:91" ht="13.15" x14ac:dyDescent="0.4">
      <c r="A162" s="32">
        <f t="shared" si="27"/>
        <v>1974</v>
      </c>
      <c r="B162" s="87"/>
      <c r="C162" s="87"/>
      <c r="D162" s="105">
        <v>5300000</v>
      </c>
      <c r="E162" s="86"/>
      <c r="F162" s="86"/>
      <c r="L162" s="86"/>
      <c r="M162" s="86"/>
      <c r="N162" s="86"/>
      <c r="O162" s="86"/>
      <c r="P162" s="86"/>
      <c r="Q162" s="87"/>
      <c r="R162" s="87"/>
      <c r="S162" s="87">
        <v>2610000000</v>
      </c>
      <c r="T162" s="86"/>
      <c r="U162" s="86"/>
      <c r="V162" s="111">
        <v>31830</v>
      </c>
      <c r="W162" s="90">
        <v>51002</v>
      </c>
      <c r="X162" s="99">
        <v>32459</v>
      </c>
      <c r="Y162" s="86">
        <f t="shared" si="20"/>
        <v>0.98062170738470067</v>
      </c>
      <c r="Z162" s="86">
        <f t="shared" si="21"/>
        <v>1.5712745309467329</v>
      </c>
      <c r="AB162" s="87"/>
      <c r="AC162" s="87">
        <v>2449</v>
      </c>
      <c r="AF162" s="86"/>
      <c r="AG162" s="86"/>
      <c r="AH162" s="86"/>
      <c r="AJ162" s="86"/>
      <c r="AK162" s="86"/>
      <c r="AQ162" s="87">
        <v>174.1</v>
      </c>
      <c r="AR162" s="87">
        <v>449.2</v>
      </c>
      <c r="AS162" s="87">
        <v>280</v>
      </c>
      <c r="AT162" s="89">
        <f t="shared" si="19"/>
        <v>0.62178571428571427</v>
      </c>
      <c r="AU162" s="89">
        <f t="shared" si="19"/>
        <v>1.6042857142857143</v>
      </c>
      <c r="AV162" s="88"/>
      <c r="AW162" s="88"/>
      <c r="AX162" s="88">
        <v>257</v>
      </c>
      <c r="AY162" s="86"/>
      <c r="AZ162" s="86"/>
      <c r="BA162" s="87"/>
      <c r="BB162" s="87"/>
      <c r="BC162" s="103">
        <v>94000</v>
      </c>
      <c r="BD162" s="86"/>
      <c r="BE162" s="86"/>
      <c r="BF162" s="86"/>
      <c r="BG162" s="86"/>
      <c r="BH162" s="86"/>
      <c r="BI162" s="86"/>
      <c r="BJ162" s="86"/>
      <c r="BK162" s="87"/>
      <c r="BL162" s="87"/>
      <c r="BM162" s="87">
        <v>15145.2</v>
      </c>
      <c r="BN162" s="86"/>
      <c r="BO162" s="86"/>
      <c r="BP162" s="86"/>
      <c r="BQ162" s="86"/>
      <c r="BS162" s="86"/>
      <c r="BT162" s="86"/>
      <c r="BU162" s="87"/>
      <c r="BV162" s="87"/>
      <c r="BW162" s="87"/>
      <c r="BX162" s="86"/>
      <c r="BY162" s="86"/>
      <c r="BZ162" s="87"/>
      <c r="CA162" s="87"/>
      <c r="CC162" s="86"/>
      <c r="CD162" s="86"/>
      <c r="CE162" s="10"/>
      <c r="CF162" s="10"/>
      <c r="CG162" s="10"/>
      <c r="CH162" s="10"/>
      <c r="CI162" s="10"/>
      <c r="CJ162" s="10"/>
      <c r="CK162" s="10"/>
      <c r="CL162" s="10"/>
      <c r="CM162" s="10"/>
    </row>
    <row r="163" spans="1:91" ht="13.15" x14ac:dyDescent="0.4">
      <c r="A163" s="32">
        <f t="shared" si="27"/>
        <v>1975</v>
      </c>
      <c r="B163" s="87"/>
      <c r="C163" s="87"/>
      <c r="D163" s="104">
        <v>16000000</v>
      </c>
      <c r="E163" s="86"/>
      <c r="F163" s="86"/>
      <c r="L163" s="86"/>
      <c r="M163" s="86"/>
      <c r="N163" s="86"/>
      <c r="O163" s="86"/>
      <c r="P163" s="86"/>
      <c r="Q163" s="87"/>
      <c r="R163" s="87"/>
      <c r="S163" s="87">
        <v>12.5</v>
      </c>
      <c r="T163" s="86"/>
      <c r="U163" s="86"/>
      <c r="V163" s="111">
        <v>40334</v>
      </c>
      <c r="W163" s="90">
        <v>58146</v>
      </c>
      <c r="X163" s="99">
        <v>48200</v>
      </c>
      <c r="Y163" s="86">
        <f t="shared" si="20"/>
        <v>0.83680497925311204</v>
      </c>
      <c r="Z163" s="86">
        <f t="shared" si="21"/>
        <v>1.2063485477178424</v>
      </c>
      <c r="AA163" s="87"/>
      <c r="AB163" s="87"/>
      <c r="AC163" s="87">
        <v>3027</v>
      </c>
      <c r="AF163" s="86"/>
      <c r="AG163" s="86"/>
      <c r="AH163" s="86"/>
      <c r="AJ163" s="86"/>
      <c r="AK163" s="86"/>
      <c r="AQ163" s="87">
        <v>198.3</v>
      </c>
      <c r="AR163" s="87">
        <v>500.8</v>
      </c>
      <c r="AS163" s="87">
        <v>327</v>
      </c>
      <c r="AT163" s="89">
        <f t="shared" si="19"/>
        <v>0.60642201834862386</v>
      </c>
      <c r="AU163" s="89">
        <f t="shared" si="19"/>
        <v>1.5314984709480122</v>
      </c>
      <c r="AV163" s="88"/>
      <c r="AW163" s="88"/>
      <c r="AX163" s="88">
        <v>272</v>
      </c>
      <c r="AY163" s="86"/>
      <c r="AZ163" s="86"/>
      <c r="BA163" s="87"/>
      <c r="BB163" s="87"/>
      <c r="BC163" s="99">
        <v>133000</v>
      </c>
      <c r="BD163" s="86"/>
      <c r="BE163" s="86"/>
      <c r="BF163" s="86"/>
      <c r="BG163" s="86"/>
      <c r="BH163" s="86"/>
      <c r="BI163" s="86"/>
      <c r="BJ163" s="86"/>
      <c r="BK163" s="87"/>
      <c r="BL163" s="87"/>
      <c r="BM163" s="87">
        <v>17195.5</v>
      </c>
      <c r="BN163" s="86"/>
      <c r="BO163" s="86"/>
      <c r="BP163" s="86"/>
      <c r="BQ163" s="86"/>
      <c r="BS163" s="86"/>
      <c r="BT163" s="86"/>
      <c r="BU163" s="87"/>
      <c r="BV163" s="87"/>
      <c r="BW163" s="87"/>
      <c r="BX163" s="86"/>
      <c r="BY163" s="86"/>
      <c r="BZ163" s="87"/>
      <c r="CA163" s="87"/>
      <c r="CC163" s="86"/>
      <c r="CD163" s="86"/>
      <c r="CE163" s="10"/>
      <c r="CF163" s="10"/>
      <c r="CG163" s="10"/>
      <c r="CH163" s="10"/>
      <c r="CI163" s="10"/>
      <c r="CJ163" s="10"/>
      <c r="CK163" s="10"/>
      <c r="CL163" s="10"/>
      <c r="CM163" s="10"/>
    </row>
    <row r="164" spans="1:91" ht="13.15" x14ac:dyDescent="0.4">
      <c r="A164" s="32">
        <f t="shared" si="27"/>
        <v>1976</v>
      </c>
      <c r="B164" s="87">
        <v>20100000</v>
      </c>
      <c r="C164" s="87">
        <v>117900000</v>
      </c>
      <c r="D164" s="104">
        <v>92800000</v>
      </c>
      <c r="E164" s="86">
        <f t="shared" ref="E164:F179" si="31">B164/$D164</f>
        <v>0.21659482758620691</v>
      </c>
      <c r="F164" s="86">
        <f t="shared" si="31"/>
        <v>1.2704741379310345</v>
      </c>
      <c r="L164" s="86"/>
      <c r="M164" s="86"/>
      <c r="N164" s="86"/>
      <c r="O164" s="86"/>
      <c r="P164" s="86"/>
      <c r="Q164" s="87"/>
      <c r="R164" s="87"/>
      <c r="S164" s="87">
        <v>41</v>
      </c>
      <c r="T164" s="86"/>
      <c r="U164" s="86"/>
      <c r="V164" s="111">
        <v>47151</v>
      </c>
      <c r="W164" s="90">
        <v>67357</v>
      </c>
      <c r="X164" s="99">
        <v>62000</v>
      </c>
      <c r="Y164" s="86">
        <f t="shared" si="20"/>
        <v>0.76049999999999995</v>
      </c>
      <c r="Z164" s="86">
        <f t="shared" si="21"/>
        <v>1.0864032258064515</v>
      </c>
      <c r="AA164" s="87">
        <v>1793.4</v>
      </c>
      <c r="AB164" s="87">
        <v>6069.5</v>
      </c>
      <c r="AC164" s="87">
        <v>3648</v>
      </c>
      <c r="AD164" s="86">
        <f t="shared" si="15"/>
        <v>0.49161184210526321</v>
      </c>
      <c r="AE164" s="86">
        <f t="shared" si="15"/>
        <v>1.6637883771929824</v>
      </c>
      <c r="AF164" s="86"/>
      <c r="AG164" s="86"/>
      <c r="AH164" s="86"/>
      <c r="AJ164" s="86"/>
      <c r="AK164" s="86"/>
      <c r="AQ164" s="87">
        <v>148.1</v>
      </c>
      <c r="AR164" s="87">
        <v>525.4</v>
      </c>
      <c r="AS164" s="87">
        <v>410</v>
      </c>
      <c r="AT164" s="89">
        <f t="shared" si="19"/>
        <v>0.36121951219512194</v>
      </c>
      <c r="AU164" s="89">
        <f t="shared" si="19"/>
        <v>1.2814634146341464</v>
      </c>
      <c r="AV164" s="88"/>
      <c r="AW164" s="88"/>
      <c r="AX164" s="88">
        <v>353</v>
      </c>
      <c r="AY164" s="86"/>
      <c r="AZ164" s="86"/>
      <c r="BA164" s="87">
        <v>90300</v>
      </c>
      <c r="BB164" s="87">
        <v>372700</v>
      </c>
      <c r="BC164" s="99">
        <v>169000</v>
      </c>
      <c r="BD164" s="86">
        <f t="shared" si="18"/>
        <v>0.53431952662721893</v>
      </c>
      <c r="BE164" s="86">
        <f t="shared" si="18"/>
        <v>2.205325443786982</v>
      </c>
      <c r="BF164" s="86"/>
      <c r="BG164" s="86"/>
      <c r="BH164" s="86"/>
      <c r="BI164" s="86"/>
      <c r="BJ164" s="86"/>
      <c r="BK164" s="87">
        <v>13537</v>
      </c>
      <c r="BL164" s="87">
        <v>16041</v>
      </c>
      <c r="BM164" s="87">
        <v>19239.8</v>
      </c>
      <c r="BN164" s="86"/>
      <c r="BO164" s="86"/>
      <c r="BP164" s="86"/>
      <c r="BQ164" s="86"/>
      <c r="BS164" s="86"/>
      <c r="BT164" s="86"/>
      <c r="BU164" s="87">
        <v>1622</v>
      </c>
      <c r="BV164" s="87">
        <v>2757</v>
      </c>
      <c r="BW164" s="87">
        <v>260.39999999999998</v>
      </c>
      <c r="BX164" s="86">
        <f t="shared" ref="BX164:BY179" si="32">BU164/$BW164</f>
        <v>6.2288786482334872</v>
      </c>
      <c r="BY164" s="86">
        <f t="shared" si="32"/>
        <v>10.587557603686637</v>
      </c>
      <c r="BZ164" s="87"/>
      <c r="CA164" s="87"/>
      <c r="CC164" s="86"/>
      <c r="CD164" s="86"/>
      <c r="CE164" s="10"/>
      <c r="CF164" s="10"/>
      <c r="CG164" s="10"/>
      <c r="CH164" s="10"/>
      <c r="CI164" s="10"/>
      <c r="CJ164" s="10"/>
      <c r="CK164" s="10"/>
      <c r="CL164" s="10"/>
      <c r="CM164" s="10"/>
    </row>
    <row r="165" spans="1:91" ht="13.15" x14ac:dyDescent="0.4">
      <c r="A165" s="32">
        <f t="shared" si="27"/>
        <v>1977</v>
      </c>
      <c r="B165" s="87">
        <v>46900000</v>
      </c>
      <c r="C165" s="87">
        <v>252000000</v>
      </c>
      <c r="D165" s="104">
        <v>295000000</v>
      </c>
      <c r="E165" s="86">
        <f t="shared" si="31"/>
        <v>0.15898305084745762</v>
      </c>
      <c r="F165" s="86">
        <f t="shared" si="31"/>
        <v>0.85423728813559319</v>
      </c>
      <c r="L165" s="86"/>
      <c r="M165" s="86"/>
      <c r="N165" s="86"/>
      <c r="O165" s="86"/>
      <c r="P165" s="86"/>
      <c r="Q165" s="87"/>
      <c r="S165" s="87">
        <v>91</v>
      </c>
      <c r="T165" s="86"/>
      <c r="U165" s="86"/>
      <c r="V165" s="111">
        <v>50279</v>
      </c>
      <c r="W165" s="90">
        <v>69816</v>
      </c>
      <c r="X165" s="99">
        <v>82000</v>
      </c>
      <c r="Y165" s="86">
        <f t="shared" si="20"/>
        <v>0.6131585365853659</v>
      </c>
      <c r="Z165" s="86">
        <f t="shared" si="21"/>
        <v>0.85141463414634144</v>
      </c>
      <c r="AA165" s="87">
        <v>1768.6</v>
      </c>
      <c r="AB165" s="87">
        <v>5989.7</v>
      </c>
      <c r="AC165" s="87">
        <v>4393</v>
      </c>
      <c r="AD165" s="86">
        <f t="shared" si="15"/>
        <v>0.40259503755975412</v>
      </c>
      <c r="AE165" s="86">
        <f t="shared" si="15"/>
        <v>1.3634646027771453</v>
      </c>
      <c r="AF165" s="86"/>
      <c r="AG165" s="86"/>
      <c r="AH165" s="86"/>
      <c r="AJ165" s="86"/>
      <c r="AK165" s="86"/>
      <c r="AQ165" s="87">
        <v>176.4</v>
      </c>
      <c r="AR165" s="87">
        <v>664</v>
      </c>
      <c r="AS165" s="87">
        <v>589</v>
      </c>
      <c r="AT165" s="89">
        <f t="shared" si="19"/>
        <v>0.29949066213921904</v>
      </c>
      <c r="AU165" s="89">
        <f t="shared" si="19"/>
        <v>1.1273344651952462</v>
      </c>
      <c r="AV165" s="88"/>
      <c r="AW165" s="88"/>
      <c r="AX165" s="88">
        <v>457</v>
      </c>
      <c r="AY165" s="86"/>
      <c r="AZ165" s="86"/>
      <c r="BA165" s="87">
        <v>165000</v>
      </c>
      <c r="BB165" s="87">
        <v>501300</v>
      </c>
      <c r="BC165" s="99">
        <v>241000</v>
      </c>
      <c r="BD165" s="86">
        <f t="shared" si="18"/>
        <v>0.68464730290456433</v>
      </c>
      <c r="BE165" s="86">
        <f t="shared" si="18"/>
        <v>2.0800829875518674</v>
      </c>
      <c r="BF165" s="86"/>
      <c r="BG165" s="86"/>
      <c r="BH165" s="86"/>
      <c r="BI165" s="86"/>
      <c r="BJ165" s="86"/>
      <c r="BK165" s="87">
        <v>16251</v>
      </c>
      <c r="BL165" s="87">
        <v>19254</v>
      </c>
      <c r="BM165" s="87">
        <v>26379</v>
      </c>
      <c r="BN165" s="86"/>
      <c r="BO165" s="86"/>
      <c r="BP165" s="86"/>
      <c r="BQ165" s="86"/>
      <c r="BS165" s="86"/>
      <c r="BT165" s="86"/>
      <c r="BU165" s="87">
        <v>2187</v>
      </c>
      <c r="BV165" s="87">
        <v>3637</v>
      </c>
      <c r="BW165" s="87">
        <v>444.28</v>
      </c>
      <c r="BX165" s="86">
        <f t="shared" si="32"/>
        <v>4.922571351400018</v>
      </c>
      <c r="BY165" s="86">
        <f t="shared" si="32"/>
        <v>8.1862789232015842</v>
      </c>
      <c r="BZ165" s="87"/>
      <c r="CA165" s="87"/>
      <c r="CC165" s="86"/>
      <c r="CD165" s="86"/>
      <c r="CE165" s="10"/>
      <c r="CF165" s="10"/>
      <c r="CG165" s="10"/>
      <c r="CH165" s="10"/>
      <c r="CI165" s="10"/>
      <c r="CJ165" s="10"/>
      <c r="CK165" s="10"/>
      <c r="CL165" s="10"/>
      <c r="CM165" s="10"/>
    </row>
    <row r="166" spans="1:91" ht="13.15" x14ac:dyDescent="0.4">
      <c r="A166" s="32">
        <f t="shared" si="27"/>
        <v>1978</v>
      </c>
      <c r="B166" s="87">
        <v>12500000</v>
      </c>
      <c r="C166" s="87">
        <v>490000000</v>
      </c>
      <c r="D166" s="104">
        <v>835000000</v>
      </c>
      <c r="E166" s="86">
        <f t="shared" si="31"/>
        <v>1.4970059880239521E-2</v>
      </c>
      <c r="F166" s="86">
        <f t="shared" si="31"/>
        <v>0.58682634730538918</v>
      </c>
      <c r="G166" s="86"/>
      <c r="H166" s="89"/>
      <c r="I166" s="86"/>
      <c r="J166" s="89"/>
      <c r="K166" s="89"/>
      <c r="L166" s="86"/>
      <c r="M166" s="86"/>
      <c r="N166" s="86"/>
      <c r="O166" s="86"/>
      <c r="P166" s="86"/>
      <c r="Q166" s="87">
        <v>119.31146399999997</v>
      </c>
      <c r="R166" s="87">
        <v>147.71640710049462</v>
      </c>
      <c r="S166" s="87">
        <v>174.1</v>
      </c>
      <c r="T166" s="89">
        <f t="shared" ref="T166:U188" si="33">Q166/$S166</f>
        <v>0.68530421596783442</v>
      </c>
      <c r="U166" s="89">
        <f t="shared" si="33"/>
        <v>0.84845724928486288</v>
      </c>
      <c r="V166" s="111">
        <v>52370</v>
      </c>
      <c r="W166" s="90">
        <v>71019</v>
      </c>
      <c r="X166" s="99">
        <v>106000</v>
      </c>
      <c r="Y166" s="86">
        <f t="shared" si="20"/>
        <v>0.4940566037735849</v>
      </c>
      <c r="Z166" s="86">
        <f t="shared" si="21"/>
        <v>0.66999056603773588</v>
      </c>
      <c r="AA166" s="87">
        <v>2928.7</v>
      </c>
      <c r="AB166" s="87">
        <v>6779.1</v>
      </c>
      <c r="AC166" s="87">
        <v>5755</v>
      </c>
      <c r="AD166" s="86">
        <f t="shared" si="15"/>
        <v>0.50889661164205036</v>
      </c>
      <c r="AE166" s="86">
        <f t="shared" si="15"/>
        <v>1.1779496090356212</v>
      </c>
      <c r="AF166" s="86"/>
      <c r="AG166" s="86"/>
      <c r="AH166" s="86"/>
      <c r="AJ166" s="86"/>
      <c r="AK166" s="86"/>
      <c r="AQ166" s="87"/>
      <c r="AR166" s="87"/>
      <c r="AS166" s="87">
        <v>661</v>
      </c>
      <c r="AT166" s="86"/>
      <c r="AU166" s="86"/>
      <c r="AV166" s="87"/>
      <c r="AW166" s="87"/>
      <c r="AX166" s="87">
        <v>549</v>
      </c>
      <c r="AY166" s="86"/>
      <c r="AZ166" s="86"/>
      <c r="BA166" s="87">
        <v>173700</v>
      </c>
      <c r="BB166" s="87">
        <v>575600</v>
      </c>
      <c r="BC166" s="99">
        <v>323000</v>
      </c>
      <c r="BD166" s="86">
        <f t="shared" si="18"/>
        <v>0.53777089783281729</v>
      </c>
      <c r="BE166" s="86">
        <f t="shared" si="18"/>
        <v>1.7820433436532508</v>
      </c>
      <c r="BF166" s="86"/>
      <c r="BG166" s="86"/>
      <c r="BH166" s="86"/>
      <c r="BI166" s="86"/>
      <c r="BJ166" s="86"/>
      <c r="BK166" s="87">
        <v>22048</v>
      </c>
      <c r="BL166" s="87">
        <v>26417</v>
      </c>
      <c r="BM166" s="87">
        <v>34333</v>
      </c>
      <c r="BN166" s="86"/>
      <c r="BO166" s="86"/>
      <c r="BP166" s="86"/>
      <c r="BQ166" s="86"/>
      <c r="BS166" s="86"/>
      <c r="BT166" s="86"/>
      <c r="BU166" s="87">
        <v>3514</v>
      </c>
      <c r="BV166" s="87">
        <v>5304</v>
      </c>
      <c r="BW166" s="87">
        <v>709.06</v>
      </c>
      <c r="BX166" s="86">
        <f t="shared" si="32"/>
        <v>4.9558570501791106</v>
      </c>
      <c r="BY166" s="86">
        <f t="shared" si="32"/>
        <v>7.4803260654951629</v>
      </c>
      <c r="BZ166" s="87"/>
      <c r="CA166" s="87"/>
      <c r="CC166" s="86"/>
      <c r="CD166" s="86"/>
      <c r="CE166" s="10"/>
      <c r="CF166" s="10"/>
      <c r="CG166" s="10"/>
      <c r="CH166" s="10"/>
      <c r="CI166" s="10"/>
      <c r="CJ166" s="10"/>
      <c r="CK166" s="10"/>
      <c r="CL166" s="10"/>
      <c r="CM166" s="10"/>
    </row>
    <row r="167" spans="1:91" ht="13.15" x14ac:dyDescent="0.4">
      <c r="A167" s="32">
        <f t="shared" si="27"/>
        <v>1979</v>
      </c>
      <c r="B167" s="88">
        <v>25130000</v>
      </c>
      <c r="C167" s="88">
        <v>1067000000</v>
      </c>
      <c r="D167" s="105">
        <v>2340000000</v>
      </c>
      <c r="E167" s="89">
        <f t="shared" si="31"/>
        <v>1.0739316239316239E-2</v>
      </c>
      <c r="F167" s="89">
        <f t="shared" si="31"/>
        <v>0.45598290598290597</v>
      </c>
      <c r="G167" s="86"/>
      <c r="H167" s="89"/>
      <c r="I167" s="86"/>
      <c r="J167" s="89"/>
      <c r="K167" s="89"/>
      <c r="L167" s="86"/>
      <c r="M167" s="86"/>
      <c r="N167" s="86"/>
      <c r="O167" s="86"/>
      <c r="P167" s="86"/>
      <c r="Q167" s="87">
        <v>153.00656799999999</v>
      </c>
      <c r="R167" s="87">
        <v>198.79040468786533</v>
      </c>
      <c r="S167" s="87">
        <v>217</v>
      </c>
      <c r="T167" s="89">
        <f t="shared" si="33"/>
        <v>0.70509939170506908</v>
      </c>
      <c r="U167" s="89">
        <f t="shared" si="33"/>
        <v>0.91608481422979415</v>
      </c>
      <c r="V167" s="111">
        <v>76558</v>
      </c>
      <c r="W167" s="90">
        <v>99652</v>
      </c>
      <c r="X167" s="99">
        <v>139000</v>
      </c>
      <c r="Y167" s="86">
        <f t="shared" si="20"/>
        <v>0.55077697841726614</v>
      </c>
      <c r="Z167" s="86">
        <f t="shared" si="21"/>
        <v>0.71692086330935256</v>
      </c>
      <c r="AA167" s="87">
        <v>3614.1</v>
      </c>
      <c r="AB167" s="87">
        <v>9284.1</v>
      </c>
      <c r="AC167" s="87">
        <v>6317</v>
      </c>
      <c r="AD167" s="86">
        <f t="shared" si="15"/>
        <v>0.572122843121735</v>
      </c>
      <c r="AE167" s="86">
        <f t="shared" si="15"/>
        <v>1.4697008073452589</v>
      </c>
      <c r="AF167" s="86"/>
      <c r="AG167" s="86"/>
      <c r="AH167" s="86"/>
      <c r="AJ167" s="86"/>
      <c r="AK167" s="86"/>
      <c r="AQ167" s="87">
        <v>270.8</v>
      </c>
      <c r="AR167" s="87">
        <v>747.1</v>
      </c>
      <c r="AS167" s="87">
        <v>667</v>
      </c>
      <c r="AT167" s="89">
        <f t="shared" si="19"/>
        <v>0.40599700149925039</v>
      </c>
      <c r="AU167" s="89">
        <f t="shared" si="19"/>
        <v>1.1200899550224888</v>
      </c>
      <c r="AV167" s="88"/>
      <c r="AW167" s="88"/>
      <c r="AX167" s="88">
        <v>656</v>
      </c>
      <c r="AY167" s="86"/>
      <c r="AZ167" s="86"/>
      <c r="BA167" s="87">
        <f>179900</f>
        <v>179900</v>
      </c>
      <c r="BB167" s="87">
        <v>728100</v>
      </c>
      <c r="BC167" s="99">
        <v>439000</v>
      </c>
      <c r="BD167" s="86">
        <f t="shared" si="18"/>
        <v>0.40979498861047836</v>
      </c>
      <c r="BE167" s="86">
        <f t="shared" si="18"/>
        <v>1.6585421412300683</v>
      </c>
      <c r="BF167" s="86"/>
      <c r="BG167" s="86"/>
      <c r="BH167" s="86"/>
      <c r="BI167" s="86"/>
      <c r="BJ167" s="86"/>
      <c r="BK167" s="87">
        <v>24916</v>
      </c>
      <c r="BL167" s="87">
        <v>30860</v>
      </c>
      <c r="BM167" s="87">
        <v>43629</v>
      </c>
      <c r="BN167" s="86"/>
      <c r="BO167" s="86"/>
      <c r="BP167" s="86"/>
      <c r="BQ167" s="86"/>
      <c r="BS167" s="86"/>
      <c r="BT167" s="86"/>
      <c r="BU167" s="87">
        <v>4743</v>
      </c>
      <c r="BV167" s="87">
        <v>7205</v>
      </c>
      <c r="BW167" s="87">
        <v>1160.28</v>
      </c>
      <c r="BX167" s="86">
        <f t="shared" si="32"/>
        <v>4.0878063915606582</v>
      </c>
      <c r="BY167" s="86">
        <f t="shared" si="32"/>
        <v>6.2097080015168755</v>
      </c>
      <c r="BZ167" s="87"/>
      <c r="CA167" s="87"/>
      <c r="CC167" s="86"/>
      <c r="CD167" s="86"/>
      <c r="CE167" s="86"/>
      <c r="CF167" s="10"/>
      <c r="CG167" s="10"/>
      <c r="CH167" s="10"/>
      <c r="CI167" s="10"/>
      <c r="CJ167" s="10"/>
      <c r="CK167" s="10"/>
      <c r="CL167" s="10"/>
      <c r="CM167" s="10"/>
    </row>
    <row r="168" spans="1:91" ht="13.15" x14ac:dyDescent="0.4">
      <c r="A168" s="32">
        <f t="shared" si="27"/>
        <v>1980</v>
      </c>
      <c r="B168" s="90">
        <v>634920087.50000012</v>
      </c>
      <c r="C168" s="87">
        <v>1558520087.5000002</v>
      </c>
      <c r="D168" s="104">
        <v>5100000000</v>
      </c>
      <c r="E168" s="86">
        <f t="shared" si="31"/>
        <v>0.12449413480392159</v>
      </c>
      <c r="F168" s="86">
        <f t="shared" si="31"/>
        <v>0.30559217401960787</v>
      </c>
      <c r="G168" s="86"/>
      <c r="H168" s="89"/>
      <c r="I168" s="86"/>
      <c r="J168" s="89"/>
      <c r="K168" s="89"/>
      <c r="L168" s="87">
        <v>1.79928399168E-7</v>
      </c>
      <c r="M168" s="87">
        <v>1.027728399168E-6</v>
      </c>
      <c r="N168" s="87">
        <v>8.3767890909090896E-7</v>
      </c>
      <c r="O168" s="86">
        <f>L168/$N168</f>
        <v>0.21479399471005817</v>
      </c>
      <c r="P168" s="86">
        <f>M168/$N168</f>
        <v>1.2268762983221606</v>
      </c>
      <c r="Q168" s="87">
        <v>165.20400000000001</v>
      </c>
      <c r="R168" s="87">
        <v>210.75997041034572</v>
      </c>
      <c r="S168" s="87">
        <v>293.2</v>
      </c>
      <c r="T168" s="89">
        <f t="shared" si="33"/>
        <v>0.56345156889495229</v>
      </c>
      <c r="U168" s="89">
        <f t="shared" si="33"/>
        <v>0.71882663850731832</v>
      </c>
      <c r="V168" s="111">
        <v>106384</v>
      </c>
      <c r="W168" s="90">
        <v>134045</v>
      </c>
      <c r="X168" s="99">
        <v>189000</v>
      </c>
      <c r="Y168" s="86">
        <f t="shared" si="20"/>
        <v>0.56287830687830687</v>
      </c>
      <c r="Z168" s="86">
        <f t="shared" si="21"/>
        <v>0.70923280423280421</v>
      </c>
      <c r="AA168" s="87">
        <v>4430.7</v>
      </c>
      <c r="AB168" s="87">
        <v>13136.3</v>
      </c>
      <c r="AC168" s="87">
        <v>7373</v>
      </c>
      <c r="AD168" s="86">
        <f t="shared" ref="AD168:AE171" si="34">AA168/$AC168</f>
        <v>0.60093584700935843</v>
      </c>
      <c r="AE168" s="86">
        <f t="shared" si="34"/>
        <v>1.7816763868167638</v>
      </c>
      <c r="AF168" s="86"/>
      <c r="AG168" s="86"/>
      <c r="AH168" s="86"/>
      <c r="AJ168" s="86"/>
      <c r="AK168" s="86"/>
      <c r="AQ168" s="87">
        <v>722.4</v>
      </c>
      <c r="AR168" s="87">
        <v>1464.4</v>
      </c>
      <c r="AS168" s="87">
        <v>885</v>
      </c>
      <c r="AT168" s="89">
        <f t="shared" si="19"/>
        <v>0.81627118644067798</v>
      </c>
      <c r="AU168" s="89">
        <f t="shared" si="19"/>
        <v>1.6546892655367234</v>
      </c>
      <c r="AV168" s="88">
        <v>1869</v>
      </c>
      <c r="AW168" s="88">
        <v>2520</v>
      </c>
      <c r="AX168" s="88">
        <v>757</v>
      </c>
      <c r="AY168" s="86">
        <f t="shared" ref="AY168:AZ188" si="35">AV168/$AX168</f>
        <v>2.4689564068692205</v>
      </c>
      <c r="AZ168" s="86">
        <f t="shared" si="35"/>
        <v>3.3289299867899604</v>
      </c>
      <c r="BA168" s="116">
        <v>788.73063149999996</v>
      </c>
      <c r="BB168" s="116">
        <v>1702.2306315000001</v>
      </c>
      <c r="BC168" s="117">
        <v>684</v>
      </c>
      <c r="BD168" s="118">
        <f t="shared" ref="BD168:BE188" si="36">BA168/$BC168</f>
        <v>1.1531149583333333</v>
      </c>
      <c r="BE168" s="118">
        <f t="shared" si="36"/>
        <v>2.488641274122807</v>
      </c>
      <c r="BF168" s="86"/>
      <c r="BG168" s="86"/>
      <c r="BH168" s="86"/>
      <c r="BI168" s="86"/>
      <c r="BJ168" s="86"/>
      <c r="BK168" s="87"/>
      <c r="BL168" s="87"/>
      <c r="BM168" s="87">
        <v>51592</v>
      </c>
      <c r="BN168" s="86"/>
      <c r="BO168" s="86"/>
      <c r="BP168" s="86"/>
      <c r="BQ168" s="86"/>
      <c r="BS168" s="86"/>
      <c r="BT168" s="86"/>
      <c r="BU168" s="87">
        <v>952.6</v>
      </c>
      <c r="BV168" s="87">
        <v>1551.06</v>
      </c>
      <c r="BW168" s="87">
        <v>1845.95</v>
      </c>
      <c r="BX168" s="86">
        <f t="shared" si="32"/>
        <v>0.51604864703811049</v>
      </c>
      <c r="BY168" s="86">
        <f t="shared" si="32"/>
        <v>0.84025027763482207</v>
      </c>
      <c r="BZ168" s="87">
        <v>27527.931275000003</v>
      </c>
      <c r="CA168" s="90">
        <v>33916.931275000003</v>
      </c>
      <c r="CB168" s="90">
        <v>62700</v>
      </c>
      <c r="CC168" s="86">
        <f>BZ168/$CB168</f>
        <v>0.43904196610845297</v>
      </c>
      <c r="CD168" s="86">
        <f>CA168/$CB168</f>
        <v>0.54093989274322174</v>
      </c>
      <c r="CE168" s="86"/>
      <c r="CF168" s="10"/>
      <c r="CG168" s="10"/>
      <c r="CH168" s="10"/>
      <c r="CI168" s="10"/>
      <c r="CJ168" s="10"/>
      <c r="CK168" s="10"/>
      <c r="CL168" s="10"/>
      <c r="CM168" s="10"/>
    </row>
    <row r="169" spans="1:91" ht="13.15" x14ac:dyDescent="0.4">
      <c r="A169" s="32">
        <f t="shared" si="27"/>
        <v>1981</v>
      </c>
      <c r="B169" s="87">
        <v>2681723759.9999995</v>
      </c>
      <c r="C169" s="87">
        <v>8998123759.9999981</v>
      </c>
      <c r="D169" s="104">
        <v>9400000000</v>
      </c>
      <c r="E169" s="86">
        <f t="shared" si="31"/>
        <v>0.28528976170212761</v>
      </c>
      <c r="F169" s="86">
        <f t="shared" si="31"/>
        <v>0.95724720851063805</v>
      </c>
      <c r="G169" s="86"/>
      <c r="H169" s="89"/>
      <c r="I169" s="86"/>
      <c r="J169" s="89"/>
      <c r="K169" s="89"/>
      <c r="L169" s="87">
        <v>3.5241782009099999E-7</v>
      </c>
      <c r="M169" s="87">
        <v>3.4474178200909994E-6</v>
      </c>
      <c r="N169" s="87">
        <v>1.65742356363636E-6</v>
      </c>
      <c r="O169" s="86">
        <f t="shared" ref="O169:P188" si="37">L169/$N169</f>
        <v>0.21262990814357743</v>
      </c>
      <c r="P169" s="86">
        <f t="shared" si="37"/>
        <v>2.0799860070333631</v>
      </c>
      <c r="Q169" s="87">
        <v>155.88300000000001</v>
      </c>
      <c r="R169" s="87">
        <v>197.72299717579838</v>
      </c>
      <c r="S169" s="87">
        <v>372.2</v>
      </c>
      <c r="T169" s="89">
        <f t="shared" si="33"/>
        <v>0.41881515314347129</v>
      </c>
      <c r="U169" s="89">
        <f t="shared" si="33"/>
        <v>0.53122782690972159</v>
      </c>
      <c r="V169" s="111">
        <v>149698</v>
      </c>
      <c r="W169" s="90">
        <v>177811</v>
      </c>
      <c r="X169" s="99">
        <v>229000</v>
      </c>
      <c r="Y169" s="86">
        <f t="shared" si="20"/>
        <v>0.653703056768559</v>
      </c>
      <c r="Z169" s="86">
        <f t="shared" si="21"/>
        <v>0.77646724890829699</v>
      </c>
      <c r="AA169" s="100">
        <v>12094.8</v>
      </c>
      <c r="AB169" s="100">
        <v>22461.3</v>
      </c>
      <c r="AC169" s="100">
        <v>10199</v>
      </c>
      <c r="AD169" s="102">
        <f t="shared" si="34"/>
        <v>1.1858809687224237</v>
      </c>
      <c r="AE169" s="102">
        <f t="shared" si="34"/>
        <v>2.2023041474654379</v>
      </c>
      <c r="AF169" s="86"/>
      <c r="AG169" s="86"/>
      <c r="AH169" s="86"/>
      <c r="AJ169" s="86"/>
      <c r="AK169" s="86"/>
      <c r="AQ169" s="87">
        <v>1092.8</v>
      </c>
      <c r="AR169" s="87">
        <v>2296.1999999999998</v>
      </c>
      <c r="AS169" s="87">
        <v>899</v>
      </c>
      <c r="AT169" s="89">
        <f t="shared" si="19"/>
        <v>1.2155728587319243</v>
      </c>
      <c r="AU169" s="89">
        <f t="shared" si="19"/>
        <v>2.554171301446051</v>
      </c>
      <c r="AV169" s="100">
        <v>2407</v>
      </c>
      <c r="AW169" s="100">
        <v>3164</v>
      </c>
      <c r="AX169" s="100">
        <v>739</v>
      </c>
      <c r="AY169" s="102">
        <f t="shared" si="35"/>
        <v>3.257104194857916</v>
      </c>
      <c r="AZ169" s="102">
        <f t="shared" si="35"/>
        <v>4.2814614343707715</v>
      </c>
      <c r="BA169" s="87">
        <v>1128.6820247999999</v>
      </c>
      <c r="BB169" s="87">
        <v>2558.2820247999998</v>
      </c>
      <c r="BC169" s="99">
        <v>935.2</v>
      </c>
      <c r="BD169" s="86">
        <f t="shared" si="36"/>
        <v>1.2068883926432847</v>
      </c>
      <c r="BE169" s="86">
        <f t="shared" si="36"/>
        <v>2.7355453644140288</v>
      </c>
      <c r="BF169" s="86"/>
      <c r="BG169" s="86"/>
      <c r="BH169" s="86"/>
      <c r="BI169" s="86"/>
      <c r="BJ169" s="86"/>
      <c r="BK169" s="87"/>
      <c r="BL169" s="87"/>
      <c r="BM169" s="87">
        <v>59107</v>
      </c>
      <c r="BN169" s="86"/>
      <c r="BO169" s="86"/>
      <c r="BP169" s="86"/>
      <c r="BQ169" s="86"/>
      <c r="BS169" s="86"/>
      <c r="BT169" s="86"/>
      <c r="BU169" s="87">
        <v>1233.5999999999999</v>
      </c>
      <c r="BV169" s="87">
        <v>1830.98</v>
      </c>
      <c r="BW169" s="87">
        <v>2277.0954069717154</v>
      </c>
      <c r="BX169" s="86">
        <f t="shared" si="32"/>
        <v>0.54174278171354762</v>
      </c>
      <c r="BY169" s="86">
        <f t="shared" si="32"/>
        <v>0.80408576399308651</v>
      </c>
      <c r="BZ169" s="87">
        <v>34182.379400000005</v>
      </c>
      <c r="CA169" s="90">
        <v>50561.379400000005</v>
      </c>
      <c r="CB169" s="90">
        <v>92700</v>
      </c>
      <c r="CC169" s="86">
        <f t="shared" ref="CC169:CD191" si="38">BZ169/$CB169</f>
        <v>0.36874195685005401</v>
      </c>
      <c r="CD169" s="86">
        <f t="shared" si="38"/>
        <v>0.54543019848975194</v>
      </c>
      <c r="CE169" s="86"/>
      <c r="CF169" s="10"/>
      <c r="CG169" s="10"/>
      <c r="CH169" s="10"/>
      <c r="CI169" s="10"/>
      <c r="CJ169" s="10"/>
      <c r="CK169" s="10"/>
      <c r="CL169" s="10"/>
      <c r="CM169" s="10"/>
    </row>
    <row r="170" spans="1:91" ht="13.15" x14ac:dyDescent="0.4">
      <c r="A170" s="32">
        <f t="shared" si="27"/>
        <v>1982</v>
      </c>
      <c r="B170" s="100">
        <v>41180432230.000008</v>
      </c>
      <c r="C170" s="100">
        <v>79082332230.000015</v>
      </c>
      <c r="D170" s="107">
        <v>23000000000</v>
      </c>
      <c r="E170" s="102">
        <f t="shared" si="31"/>
        <v>1.7904535752173916</v>
      </c>
      <c r="F170" s="102">
        <f t="shared" si="31"/>
        <v>3.438362270869566</v>
      </c>
      <c r="G170" s="86"/>
      <c r="H170" s="89"/>
      <c r="I170" s="86"/>
      <c r="J170" s="89"/>
      <c r="K170" s="89"/>
      <c r="L170" s="87">
        <v>8.0231361720000002E-7</v>
      </c>
      <c r="M170" s="87">
        <v>8.664913617200001E-6</v>
      </c>
      <c r="N170" s="87">
        <v>3.52644876363636E-6</v>
      </c>
      <c r="O170" s="86">
        <f t="shared" si="37"/>
        <v>0.22751319272612378</v>
      </c>
      <c r="P170" s="86">
        <f t="shared" si="37"/>
        <v>2.4571216535314191</v>
      </c>
      <c r="Q170" s="87">
        <v>247.005616</v>
      </c>
      <c r="R170" s="87">
        <v>298.90625206947402</v>
      </c>
      <c r="S170" s="87">
        <v>421.3</v>
      </c>
      <c r="T170" s="89">
        <f t="shared" si="33"/>
        <v>0.58629389033942558</v>
      </c>
      <c r="U170" s="89">
        <f t="shared" si="33"/>
        <v>0.70948552591852365</v>
      </c>
      <c r="V170" s="111">
        <v>196673</v>
      </c>
      <c r="W170" s="90">
        <v>236621</v>
      </c>
      <c r="X170" s="99">
        <v>283000</v>
      </c>
      <c r="Y170" s="86">
        <f t="shared" si="20"/>
        <v>0.69495759717314487</v>
      </c>
      <c r="Z170" s="86">
        <f t="shared" si="21"/>
        <v>0.83611660777385155</v>
      </c>
      <c r="AA170" s="88">
        <v>13665.7</v>
      </c>
      <c r="AB170" s="88">
        <v>26590.2</v>
      </c>
      <c r="AC170" s="88">
        <v>17027</v>
      </c>
      <c r="AD170" s="89">
        <f t="shared" si="34"/>
        <v>0.80259000411111769</v>
      </c>
      <c r="AE170" s="89">
        <f t="shared" si="34"/>
        <v>1.561649145474834</v>
      </c>
      <c r="AF170" s="86"/>
      <c r="AG170" s="86"/>
      <c r="AH170" s="86"/>
      <c r="AJ170" s="86"/>
      <c r="AK170" s="86"/>
      <c r="AQ170" s="87">
        <v>1372</v>
      </c>
      <c r="AR170" s="87">
        <v>3014.7</v>
      </c>
      <c r="AS170" s="87">
        <v>882</v>
      </c>
      <c r="AT170" s="89">
        <f t="shared" si="19"/>
        <v>1.5555555555555556</v>
      </c>
      <c r="AU170" s="89">
        <f t="shared" si="19"/>
        <v>3.4180272108843535</v>
      </c>
      <c r="AV170" s="88">
        <v>2901.6</v>
      </c>
      <c r="AW170" s="88">
        <v>3864.7</v>
      </c>
      <c r="AX170" s="88">
        <v>770</v>
      </c>
      <c r="AY170" s="86">
        <f t="shared" si="35"/>
        <v>3.7683116883116883</v>
      </c>
      <c r="AZ170" s="86">
        <f t="shared" si="35"/>
        <v>5.0190909090909086</v>
      </c>
      <c r="BA170" s="100">
        <v>4973.64048</v>
      </c>
      <c r="BB170" s="100">
        <v>7748.4404800000002</v>
      </c>
      <c r="BC170" s="101">
        <v>1532</v>
      </c>
      <c r="BD170" s="102">
        <f t="shared" si="36"/>
        <v>3.2465016187989555</v>
      </c>
      <c r="BE170" s="102">
        <f t="shared" si="36"/>
        <v>5.0577287728459535</v>
      </c>
      <c r="BF170" s="89"/>
      <c r="BG170" s="86"/>
      <c r="BH170" s="86"/>
      <c r="BI170" s="89"/>
      <c r="BJ170" s="89"/>
      <c r="BK170" s="88">
        <v>43452</v>
      </c>
      <c r="BL170" s="88">
        <v>47494</v>
      </c>
      <c r="BM170" s="87">
        <v>68430</v>
      </c>
      <c r="BN170" s="86">
        <f t="shared" ref="BN170:BO191" si="39">BK170/$BM170</f>
        <v>0.63498465585269614</v>
      </c>
      <c r="BO170" s="86"/>
      <c r="BP170" s="86"/>
      <c r="BQ170" s="86"/>
      <c r="BS170" s="86"/>
      <c r="BT170" s="86"/>
      <c r="BU170" s="87">
        <v>2258.85</v>
      </c>
      <c r="BV170" s="87">
        <v>2912.63</v>
      </c>
      <c r="BW170" s="87">
        <v>762.97910447761183</v>
      </c>
      <c r="BX170" s="86">
        <f t="shared" si="32"/>
        <v>2.9605660059937873</v>
      </c>
      <c r="BY170" s="86">
        <f t="shared" si="32"/>
        <v>3.8174439940844613</v>
      </c>
      <c r="BZ170" s="87">
        <v>38391.003950000006</v>
      </c>
      <c r="CA170" s="90">
        <v>57756.003950000006</v>
      </c>
      <c r="CB170" s="90">
        <v>74600</v>
      </c>
      <c r="CC170" s="86">
        <f t="shared" si="38"/>
        <v>0.51462471782841834</v>
      </c>
      <c r="CD170" s="86">
        <f t="shared" si="38"/>
        <v>0.77420916823056307</v>
      </c>
      <c r="CE170" s="86"/>
      <c r="CF170" s="10"/>
      <c r="CG170" s="10"/>
      <c r="CH170" s="10"/>
      <c r="CI170" s="10"/>
      <c r="CJ170" s="10"/>
      <c r="CK170" s="10"/>
      <c r="CL170" s="10"/>
      <c r="CM170" s="10"/>
    </row>
    <row r="171" spans="1:91" ht="13.15" x14ac:dyDescent="0.4">
      <c r="A171" s="32">
        <f t="shared" si="27"/>
        <v>1983</v>
      </c>
      <c r="B171" s="86">
        <v>2.7966374646000002E-2</v>
      </c>
      <c r="C171" s="86">
        <v>5.5472970715928729E-2</v>
      </c>
      <c r="D171" s="119">
        <v>1.2999999999999999E-2</v>
      </c>
      <c r="E171" s="86">
        <f t="shared" si="31"/>
        <v>2.1512595881538465</v>
      </c>
      <c r="F171" s="86">
        <f t="shared" si="31"/>
        <v>4.2671515935329793</v>
      </c>
      <c r="G171" s="86"/>
      <c r="H171" s="89"/>
      <c r="I171" s="86"/>
      <c r="J171" s="89"/>
      <c r="K171" s="89"/>
      <c r="L171" s="100">
        <v>6.7530848012799995E-6</v>
      </c>
      <c r="M171" s="100">
        <v>1.6177484801279997E-5</v>
      </c>
      <c r="N171" s="100">
        <v>8.1842964000000011E-6</v>
      </c>
      <c r="O171" s="102">
        <f t="shared" si="37"/>
        <v>0.82512710576806558</v>
      </c>
      <c r="P171" s="102">
        <f t="shared" si="37"/>
        <v>1.9766494284444531</v>
      </c>
      <c r="Q171" s="100">
        <v>617.93428399999982</v>
      </c>
      <c r="R171" s="100">
        <v>800.94427402634074</v>
      </c>
      <c r="S171" s="100">
        <v>501.5</v>
      </c>
      <c r="T171" s="102">
        <f t="shared" si="33"/>
        <v>1.2321720518444663</v>
      </c>
      <c r="U171" s="102">
        <f t="shared" si="33"/>
        <v>1.5970972562838299</v>
      </c>
      <c r="V171" s="111">
        <v>235165</v>
      </c>
      <c r="W171" s="90">
        <v>339324</v>
      </c>
      <c r="X171" s="99">
        <v>347000</v>
      </c>
      <c r="Y171" s="86">
        <f t="shared" si="20"/>
        <v>0.67770893371757923</v>
      </c>
      <c r="Z171" s="86">
        <f t="shared" si="21"/>
        <v>0.97787896253602302</v>
      </c>
      <c r="AA171" s="87">
        <v>15292</v>
      </c>
      <c r="AB171" s="87">
        <v>36295.5</v>
      </c>
      <c r="AC171" s="87">
        <v>28115</v>
      </c>
      <c r="AD171" s="86">
        <f t="shared" si="34"/>
        <v>0.54390894540280987</v>
      </c>
      <c r="AE171" s="86">
        <f t="shared" si="34"/>
        <v>1.2909656766850435</v>
      </c>
      <c r="AF171" s="86"/>
      <c r="AG171" s="86"/>
      <c r="AH171" s="86"/>
      <c r="AJ171" s="86"/>
      <c r="AK171" s="86"/>
      <c r="AQ171" s="87">
        <v>1924.3</v>
      </c>
      <c r="AR171" s="87">
        <v>3820</v>
      </c>
      <c r="AS171" s="87">
        <v>874</v>
      </c>
      <c r="AT171" s="89">
        <f t="shared" ref="AT171:AU188" si="40">AQ171/$AS171</f>
        <v>2.2017162471395881</v>
      </c>
      <c r="AU171" s="89">
        <f t="shared" si="40"/>
        <v>4.3707093821510297</v>
      </c>
      <c r="AV171" s="88">
        <v>3412.8</v>
      </c>
      <c r="AW171" s="88">
        <v>4690.8999999999996</v>
      </c>
      <c r="AX171" s="88">
        <v>778</v>
      </c>
      <c r="AY171" s="86">
        <f t="shared" si="35"/>
        <v>4.3866323907455014</v>
      </c>
      <c r="AZ171" s="86">
        <f t="shared" si="35"/>
        <v>6.0294344473007708</v>
      </c>
      <c r="BA171" s="87">
        <v>9609.7743100000007</v>
      </c>
      <c r="BB171" s="87">
        <v>13327.974310000001</v>
      </c>
      <c r="BC171" s="99">
        <v>3180.8</v>
      </c>
      <c r="BD171" s="86">
        <f t="shared" si="36"/>
        <v>3.0211815612424546</v>
      </c>
      <c r="BE171" s="86">
        <f t="shared" si="36"/>
        <v>4.190132768485916</v>
      </c>
      <c r="BF171" s="89"/>
      <c r="BG171" s="86"/>
      <c r="BH171" s="86"/>
      <c r="BI171" s="89"/>
      <c r="BJ171" s="89"/>
      <c r="BK171" s="88">
        <v>88653.6</v>
      </c>
      <c r="BL171" s="88"/>
      <c r="BM171" s="87">
        <v>65459</v>
      </c>
      <c r="BN171" s="86">
        <f t="shared" si="39"/>
        <v>1.354337829786584</v>
      </c>
      <c r="BO171" s="86"/>
      <c r="BP171" s="86"/>
      <c r="BQ171" s="86"/>
      <c r="BS171" s="86"/>
      <c r="BT171" s="86"/>
      <c r="BU171" s="100">
        <v>2844.05</v>
      </c>
      <c r="BV171" s="100">
        <v>3653.81</v>
      </c>
      <c r="BW171" s="100">
        <v>867.36976744186052</v>
      </c>
      <c r="BX171" s="102">
        <f t="shared" si="32"/>
        <v>3.2789360509854708</v>
      </c>
      <c r="BY171" s="102">
        <f t="shared" si="32"/>
        <v>4.212517126088227</v>
      </c>
      <c r="BZ171" s="100">
        <v>45820.713999999993</v>
      </c>
      <c r="CA171" s="106">
        <v>68129.713999999993</v>
      </c>
      <c r="CB171" s="106">
        <v>71000</v>
      </c>
      <c r="CC171" s="102">
        <f t="shared" si="38"/>
        <v>0.64536216901408439</v>
      </c>
      <c r="CD171" s="102">
        <f t="shared" si="38"/>
        <v>0.95957343661971817</v>
      </c>
      <c r="CE171" s="86"/>
      <c r="CF171" s="10"/>
      <c r="CG171" s="10"/>
      <c r="CH171" s="10"/>
      <c r="CI171" s="10"/>
      <c r="CJ171" s="10"/>
      <c r="CK171" s="10"/>
      <c r="CL171" s="10"/>
      <c r="CM171" s="10"/>
    </row>
    <row r="172" spans="1:91" ht="13.15" x14ac:dyDescent="0.4">
      <c r="A172" s="32">
        <f t="shared" si="27"/>
        <v>1984</v>
      </c>
      <c r="B172" s="86">
        <v>0.23331316213</v>
      </c>
      <c r="C172" s="86">
        <v>0.43036245702999998</v>
      </c>
      <c r="D172" s="119">
        <v>9.6600000000000005E-2</v>
      </c>
      <c r="E172" s="86">
        <f t="shared" si="31"/>
        <v>2.4152501255693579</v>
      </c>
      <c r="F172" s="86">
        <f t="shared" si="31"/>
        <v>4.4550978988612835</v>
      </c>
      <c r="G172" s="86"/>
      <c r="H172" s="89"/>
      <c r="I172" s="86"/>
      <c r="J172" s="89"/>
      <c r="K172" s="89"/>
      <c r="L172" s="87">
        <v>3.1955623592400002E-5</v>
      </c>
      <c r="M172" s="87">
        <v>1.222323235924E-4</v>
      </c>
      <c r="N172" s="87">
        <v>2.2558787890909101E-5</v>
      </c>
      <c r="O172" s="86">
        <f t="shared" si="37"/>
        <v>1.416548785640992</v>
      </c>
      <c r="P172" s="86">
        <f t="shared" si="37"/>
        <v>5.4183905706058813</v>
      </c>
      <c r="Q172" s="88">
        <v>1023.777288</v>
      </c>
      <c r="R172" s="88">
        <v>1298.6809159356608</v>
      </c>
      <c r="S172" s="88">
        <v>632.5</v>
      </c>
      <c r="T172" s="89">
        <f t="shared" si="33"/>
        <v>1.6186202181818181</v>
      </c>
      <c r="U172" s="89">
        <f t="shared" si="33"/>
        <v>2.0532504599773294</v>
      </c>
      <c r="V172" s="111">
        <v>303024</v>
      </c>
      <c r="W172" s="90">
        <v>591717</v>
      </c>
      <c r="X172" s="99">
        <v>428000</v>
      </c>
      <c r="Y172" s="86">
        <f t="shared" si="20"/>
        <v>0.70799999999999996</v>
      </c>
      <c r="Z172" s="86">
        <f t="shared" si="21"/>
        <v>1.3825163551401869</v>
      </c>
      <c r="AA172" s="86"/>
      <c r="AB172" s="86"/>
      <c r="AD172" s="86"/>
      <c r="AE172" s="86"/>
      <c r="AF172" s="86"/>
      <c r="AG172" s="86"/>
      <c r="AH172" s="86"/>
      <c r="AJ172" s="86"/>
      <c r="AK172" s="86"/>
      <c r="AQ172" s="87">
        <v>2312.5</v>
      </c>
      <c r="AR172" s="87">
        <v>4372.8</v>
      </c>
      <c r="AS172" s="87">
        <v>665</v>
      </c>
      <c r="AT172" s="89">
        <f t="shared" si="40"/>
        <v>3.4774436090225564</v>
      </c>
      <c r="AU172" s="89">
        <f t="shared" si="40"/>
        <v>6.5756390977443608</v>
      </c>
      <c r="AV172" s="88">
        <v>3683</v>
      </c>
      <c r="AW172" s="88">
        <v>5128.6000000000004</v>
      </c>
      <c r="AX172" s="88">
        <v>951</v>
      </c>
      <c r="AY172" s="86">
        <f t="shared" si="35"/>
        <v>3.8727655099894847</v>
      </c>
      <c r="AZ172" s="86">
        <f t="shared" si="35"/>
        <v>5.3928496319663513</v>
      </c>
      <c r="BA172" s="87">
        <v>13426.438560000001</v>
      </c>
      <c r="BB172" s="87">
        <v>18759.638559999999</v>
      </c>
      <c r="BC172" s="99">
        <v>4975</v>
      </c>
      <c r="BD172" s="86">
        <f t="shared" si="36"/>
        <v>2.6987816201005028</v>
      </c>
      <c r="BE172" s="86">
        <f t="shared" si="36"/>
        <v>3.7707816201005024</v>
      </c>
      <c r="BF172" s="89"/>
      <c r="BG172" s="86"/>
      <c r="BH172" s="86"/>
      <c r="BI172" s="89"/>
      <c r="BJ172" s="89"/>
      <c r="BK172" s="88">
        <v>189504</v>
      </c>
      <c r="BL172" s="88"/>
      <c r="BM172" s="87">
        <v>85248</v>
      </c>
      <c r="BN172" s="86">
        <f t="shared" si="39"/>
        <v>2.2229729729729728</v>
      </c>
      <c r="BO172" s="86"/>
      <c r="BP172" s="86"/>
      <c r="BQ172" s="86"/>
      <c r="BS172" s="86"/>
      <c r="BT172" s="86"/>
      <c r="BU172" s="87">
        <v>2773.01</v>
      </c>
      <c r="BV172" s="87">
        <v>3908.05</v>
      </c>
      <c r="BW172" s="87">
        <v>701.20270270270271</v>
      </c>
      <c r="BX172" s="86">
        <f t="shared" si="32"/>
        <v>3.9546481913314961</v>
      </c>
      <c r="BY172" s="86">
        <f t="shared" si="32"/>
        <v>5.5733527337200561</v>
      </c>
      <c r="BZ172" s="87">
        <v>111220.2</v>
      </c>
      <c r="CA172" s="90">
        <v>140384.20000000001</v>
      </c>
      <c r="CB172" s="90">
        <v>80582</v>
      </c>
      <c r="CC172" s="86">
        <f t="shared" si="38"/>
        <v>1.3802114616167382</v>
      </c>
      <c r="CD172" s="86">
        <f t="shared" si="38"/>
        <v>1.7421285150529897</v>
      </c>
      <c r="CE172" s="86"/>
      <c r="CF172" s="10"/>
      <c r="CG172" s="10"/>
      <c r="CH172" s="10"/>
      <c r="CI172" s="10"/>
      <c r="CJ172" s="10"/>
      <c r="CK172" s="10"/>
      <c r="CL172" s="10"/>
      <c r="CM172" s="10"/>
    </row>
    <row r="173" spans="1:91" ht="13.15" x14ac:dyDescent="0.4">
      <c r="A173" s="32">
        <f t="shared" si="27"/>
        <v>1985</v>
      </c>
      <c r="B173" s="86">
        <v>2.4543450074999997</v>
      </c>
      <c r="C173" s="86">
        <v>3.6047410576000001</v>
      </c>
      <c r="D173" s="120">
        <v>0.83940000000000003</v>
      </c>
      <c r="E173" s="86">
        <f t="shared" si="31"/>
        <v>2.923927814510364</v>
      </c>
      <c r="F173" s="86">
        <f t="shared" si="31"/>
        <v>4.2944258489397189</v>
      </c>
      <c r="G173" s="86"/>
      <c r="H173" s="89"/>
      <c r="I173" s="86"/>
      <c r="J173" s="89"/>
      <c r="K173" s="89"/>
      <c r="L173" s="87">
        <v>9.5035240954000012E-5</v>
      </c>
      <c r="M173" s="87">
        <v>4.9776844095400009E-4</v>
      </c>
      <c r="N173" s="87">
        <v>8.2413617454545513E-5</v>
      </c>
      <c r="O173" s="86">
        <f t="shared" si="37"/>
        <v>1.1531497328874787</v>
      </c>
      <c r="P173" s="86">
        <f t="shared" si="37"/>
        <v>6.0398809848207398</v>
      </c>
      <c r="Q173" s="87">
        <v>1972.62618</v>
      </c>
      <c r="R173" s="87">
        <v>2358.5264963107943</v>
      </c>
      <c r="S173" s="87">
        <v>841.2</v>
      </c>
      <c r="T173" s="89">
        <f t="shared" si="33"/>
        <v>2.3450144793152639</v>
      </c>
      <c r="U173" s="89">
        <f t="shared" si="33"/>
        <v>2.8037642609495887</v>
      </c>
      <c r="V173" s="111">
        <v>508524</v>
      </c>
      <c r="W173" s="90">
        <v>948844</v>
      </c>
      <c r="X173" s="99">
        <v>586000</v>
      </c>
      <c r="Y173" s="86">
        <f t="shared" si="20"/>
        <v>0.8677883959044369</v>
      </c>
      <c r="Z173" s="86">
        <f t="shared" si="21"/>
        <v>1.6191877133105803</v>
      </c>
      <c r="AA173" s="86"/>
      <c r="AB173" s="86"/>
      <c r="AD173" s="86"/>
      <c r="AE173" s="86"/>
      <c r="AF173" s="86"/>
      <c r="AG173" s="86"/>
      <c r="AH173" s="86"/>
      <c r="AJ173" s="86"/>
      <c r="AK173" s="86"/>
      <c r="AL173" s="87"/>
      <c r="AM173" s="87"/>
      <c r="AO173" s="86"/>
      <c r="AP173" s="86"/>
      <c r="AQ173" s="87">
        <v>2473.1999999999998</v>
      </c>
      <c r="AR173" s="87">
        <v>4776.3999999999996</v>
      </c>
      <c r="AS173" s="87">
        <v>862</v>
      </c>
      <c r="AT173" s="89">
        <f t="shared" si="40"/>
        <v>2.8691415313225055</v>
      </c>
      <c r="AU173" s="89">
        <f t="shared" si="40"/>
        <v>5.5410672853828302</v>
      </c>
      <c r="AV173" s="88">
        <v>4307.3999999999996</v>
      </c>
      <c r="AW173" s="88">
        <v>5888.5</v>
      </c>
      <c r="AX173" s="88">
        <v>1064</v>
      </c>
      <c r="AY173" s="86">
        <f t="shared" si="35"/>
        <v>4.0483082706766913</v>
      </c>
      <c r="AZ173" s="86">
        <f t="shared" si="35"/>
        <v>5.5343045112781954</v>
      </c>
      <c r="BA173" s="87">
        <v>27023.705099999999</v>
      </c>
      <c r="BB173" s="87">
        <v>36796.105100000001</v>
      </c>
      <c r="BC173" s="99">
        <v>8008</v>
      </c>
      <c r="BD173" s="86">
        <f t="shared" si="36"/>
        <v>3.3745885489510488</v>
      </c>
      <c r="BE173" s="86">
        <f t="shared" si="36"/>
        <v>4.5949182192807196</v>
      </c>
      <c r="BF173" s="89"/>
      <c r="BG173" s="86"/>
      <c r="BH173" s="86"/>
      <c r="BI173" s="89"/>
      <c r="BJ173" s="89"/>
      <c r="BK173" s="88">
        <v>422144</v>
      </c>
      <c r="BL173" s="88"/>
      <c r="BM173" s="87">
        <v>110249</v>
      </c>
      <c r="BN173" s="86">
        <f t="shared" si="39"/>
        <v>3.8290052517483151</v>
      </c>
      <c r="BO173" s="86"/>
      <c r="BP173" s="86"/>
      <c r="BQ173" s="86"/>
      <c r="BS173" s="86"/>
      <c r="BT173" s="86"/>
      <c r="BU173" s="87">
        <v>2941.6</v>
      </c>
      <c r="BV173" s="87">
        <v>4201.76</v>
      </c>
      <c r="BW173" s="87">
        <v>796.15951903807627</v>
      </c>
      <c r="BX173" s="86">
        <f t="shared" si="32"/>
        <v>3.6947369586864389</v>
      </c>
      <c r="BY173" s="86">
        <f t="shared" si="32"/>
        <v>5.2775353425109914</v>
      </c>
      <c r="BZ173" s="87">
        <v>107174.25</v>
      </c>
      <c r="CA173" s="90">
        <v>152552.25</v>
      </c>
      <c r="CB173" s="90">
        <v>114300</v>
      </c>
      <c r="CC173" s="86">
        <f t="shared" si="38"/>
        <v>0.93765748031496066</v>
      </c>
      <c r="CD173" s="86">
        <f t="shared" si="38"/>
        <v>1.3346653543307088</v>
      </c>
      <c r="CE173" s="86"/>
      <c r="CF173" s="10"/>
      <c r="CG173" s="10"/>
      <c r="CH173" s="10"/>
      <c r="CI173" s="10"/>
      <c r="CJ173" s="10"/>
      <c r="CK173" s="10"/>
      <c r="CL173" s="10"/>
      <c r="CM173" s="10"/>
    </row>
    <row r="174" spans="1:91" ht="13.15" x14ac:dyDescent="0.4">
      <c r="A174" s="32">
        <f t="shared" si="27"/>
        <v>1986</v>
      </c>
      <c r="B174" s="86">
        <v>4.215955374</v>
      </c>
      <c r="C174" s="86">
        <v>6.2471853739999998</v>
      </c>
      <c r="D174" s="120">
        <v>1.6454</v>
      </c>
      <c r="E174" s="86">
        <f t="shared" si="31"/>
        <v>2.5622677610307525</v>
      </c>
      <c r="F174" s="86">
        <f t="shared" si="31"/>
        <v>3.7967578546250151</v>
      </c>
      <c r="G174" s="86"/>
      <c r="H174" s="89"/>
      <c r="I174" s="86"/>
      <c r="J174" s="89"/>
      <c r="K174" s="89"/>
      <c r="L174" s="88">
        <v>1.8452011106480002E-4</v>
      </c>
      <c r="M174" s="88">
        <v>1.0895521110648001E-3</v>
      </c>
      <c r="N174" s="88">
        <v>2.24440764727273E-4</v>
      </c>
      <c r="O174" s="89">
        <f t="shared" si="37"/>
        <v>0.82213278541007395</v>
      </c>
      <c r="P174" s="89">
        <f t="shared" si="37"/>
        <v>4.8545196875833083</v>
      </c>
      <c r="Q174" s="87">
        <v>2731.8887999999997</v>
      </c>
      <c r="R174" s="87">
        <v>3238.3939291568836</v>
      </c>
      <c r="S174" s="87">
        <v>991</v>
      </c>
      <c r="T174" s="89">
        <f t="shared" si="33"/>
        <v>2.7566990918264378</v>
      </c>
      <c r="U174" s="89">
        <f t="shared" si="33"/>
        <v>3.2678041666567945</v>
      </c>
      <c r="V174" s="111">
        <v>931850</v>
      </c>
      <c r="W174" s="90">
        <v>1529653</v>
      </c>
      <c r="X174" s="99">
        <v>827000</v>
      </c>
      <c r="Y174" s="86">
        <f t="shared" si="20"/>
        <v>1.1267835550181378</v>
      </c>
      <c r="Z174" s="86">
        <f t="shared" si="21"/>
        <v>1.8496408706166869</v>
      </c>
      <c r="AA174" s="86"/>
      <c r="AB174" s="86"/>
      <c r="AD174" s="86"/>
      <c r="AE174" s="86"/>
      <c r="AF174" s="86"/>
      <c r="AG174" s="86"/>
      <c r="AH174" s="86"/>
      <c r="AJ174" s="86"/>
      <c r="AK174" s="86"/>
      <c r="AL174" s="87"/>
      <c r="AM174" s="87"/>
      <c r="AO174" s="86"/>
      <c r="AP174" s="86"/>
      <c r="AQ174" s="100">
        <v>6168.75</v>
      </c>
      <c r="AR174" s="100">
        <v>8585.0499999999993</v>
      </c>
      <c r="AS174" s="100">
        <v>1462</v>
      </c>
      <c r="AT174" s="102">
        <f t="shared" si="40"/>
        <v>4.2193912448700415</v>
      </c>
      <c r="AU174" s="102">
        <f t="shared" si="40"/>
        <v>5.8721272229822157</v>
      </c>
      <c r="AV174" s="88">
        <v>4614.2</v>
      </c>
      <c r="AW174" s="88">
        <v>6376.9</v>
      </c>
      <c r="AX174" s="88">
        <v>1152</v>
      </c>
      <c r="AY174" s="86">
        <f t="shared" si="35"/>
        <v>4.0053819444444443</v>
      </c>
      <c r="AZ174" s="86">
        <f t="shared" si="35"/>
        <v>5.5355034722222216</v>
      </c>
      <c r="BA174" s="87">
        <v>70027.157999999996</v>
      </c>
      <c r="BB174" s="87">
        <v>93782.657999999996</v>
      </c>
      <c r="BC174" s="99">
        <v>12670</v>
      </c>
      <c r="BD174" s="86">
        <f t="shared" si="36"/>
        <v>5.5270053670086812</v>
      </c>
      <c r="BE174" s="86">
        <f t="shared" si="36"/>
        <v>7.4019461720599837</v>
      </c>
      <c r="BF174" s="89"/>
      <c r="BG174" s="86"/>
      <c r="BH174" s="86"/>
      <c r="BI174" s="89"/>
      <c r="BJ174" s="89"/>
      <c r="BK174" s="96">
        <v>834845</v>
      </c>
      <c r="BL174" s="96"/>
      <c r="BM174" s="96">
        <v>143065</v>
      </c>
      <c r="BN174" s="97">
        <f t="shared" si="39"/>
        <v>5.8354244574144616</v>
      </c>
      <c r="BO174" s="97"/>
      <c r="BP174" s="86"/>
      <c r="BQ174" s="86"/>
      <c r="BS174" s="86"/>
      <c r="BT174" s="86"/>
      <c r="BU174" s="87">
        <v>3127.58</v>
      </c>
      <c r="BV174" s="87">
        <v>4644.13</v>
      </c>
      <c r="BW174" s="87">
        <v>1095.8888888888889</v>
      </c>
      <c r="BX174" s="86">
        <f t="shared" si="32"/>
        <v>2.853920713778769</v>
      </c>
      <c r="BY174" s="86">
        <f t="shared" si="32"/>
        <v>4.2377745107979319</v>
      </c>
      <c r="BZ174" s="87">
        <v>321192.83500000002</v>
      </c>
      <c r="CA174" s="90">
        <v>389245.83500000002</v>
      </c>
      <c r="CB174" s="90">
        <v>91882</v>
      </c>
      <c r="CC174" s="86">
        <f t="shared" si="38"/>
        <v>3.4957100955573455</v>
      </c>
      <c r="CD174" s="86">
        <f t="shared" si="38"/>
        <v>4.2363665897564271</v>
      </c>
      <c r="CE174" s="86"/>
      <c r="CF174" s="10"/>
      <c r="CG174" s="10"/>
      <c r="CH174" s="10"/>
      <c r="CI174" s="10"/>
      <c r="CJ174" s="10"/>
      <c r="CK174" s="10"/>
      <c r="CL174" s="10"/>
      <c r="CM174" s="10"/>
    </row>
    <row r="175" spans="1:91" ht="13.15" x14ac:dyDescent="0.4">
      <c r="A175" s="32">
        <f t="shared" si="27"/>
        <v>1987</v>
      </c>
      <c r="B175" s="87">
        <v>17.154018750000002</v>
      </c>
      <c r="C175" s="87">
        <v>23.921388750000002</v>
      </c>
      <c r="D175" s="104">
        <v>3.6283000000000003</v>
      </c>
      <c r="E175" s="86">
        <f t="shared" si="31"/>
        <v>4.7278391395419348</v>
      </c>
      <c r="F175" s="86">
        <f t="shared" si="31"/>
        <v>6.5930018879364995</v>
      </c>
      <c r="G175" s="86"/>
      <c r="H175" s="89"/>
      <c r="I175" s="86"/>
      <c r="J175" s="89"/>
      <c r="K175" s="89"/>
      <c r="L175" s="88">
        <v>1.1484127021289998E-3</v>
      </c>
      <c r="M175" s="88">
        <v>8.0753626311290006E-3</v>
      </c>
      <c r="N175" s="88">
        <v>6.5243928036363595E-4</v>
      </c>
      <c r="O175" s="89">
        <f t="shared" si="37"/>
        <v>1.7601832640869415</v>
      </c>
      <c r="P175" s="89">
        <f t="shared" si="37"/>
        <v>12.377186466498785</v>
      </c>
      <c r="Q175" s="87">
        <v>3171.5281850000001</v>
      </c>
      <c r="R175" s="87">
        <v>3869.7023143486049</v>
      </c>
      <c r="S175" s="87">
        <v>1365.4</v>
      </c>
      <c r="T175" s="89">
        <f t="shared" si="33"/>
        <v>2.3227832027244761</v>
      </c>
      <c r="U175" s="89">
        <f t="shared" si="33"/>
        <v>2.8341162401850042</v>
      </c>
      <c r="V175" s="111">
        <v>1194550</v>
      </c>
      <c r="W175" s="90">
        <v>1897560</v>
      </c>
      <c r="X175" s="99">
        <v>1136000</v>
      </c>
      <c r="Y175" s="86">
        <f t="shared" si="20"/>
        <v>1.0515404929577465</v>
      </c>
      <c r="Z175" s="86">
        <f t="shared" si="21"/>
        <v>1.670387323943662</v>
      </c>
      <c r="AA175" s="86"/>
      <c r="AB175" s="86"/>
      <c r="AD175" s="86"/>
      <c r="AE175" s="86"/>
      <c r="AF175" s="86"/>
      <c r="AG175" s="86"/>
      <c r="AH175" s="86"/>
      <c r="AJ175" s="86"/>
      <c r="AK175" s="86"/>
      <c r="AL175" s="87"/>
      <c r="AM175" s="87"/>
      <c r="AO175" s="86"/>
      <c r="AP175" s="86"/>
      <c r="AQ175" s="87">
        <v>6162.75</v>
      </c>
      <c r="AR175" s="87">
        <v>8750.65</v>
      </c>
      <c r="AS175" s="87">
        <v>1852</v>
      </c>
      <c r="AT175" s="89">
        <f t="shared" si="40"/>
        <v>3.3276187904967602</v>
      </c>
      <c r="AU175" s="89">
        <f t="shared" si="40"/>
        <v>4.7249730021598273</v>
      </c>
      <c r="AV175" s="88">
        <v>5121.2</v>
      </c>
      <c r="AW175" s="88">
        <v>7185.1</v>
      </c>
      <c r="AX175" s="88">
        <v>1290</v>
      </c>
      <c r="AY175" s="86">
        <f t="shared" si="35"/>
        <v>3.9699224806201547</v>
      </c>
      <c r="AZ175" s="86">
        <f t="shared" si="35"/>
        <v>5.5698449612403103</v>
      </c>
      <c r="BA175" s="87">
        <v>186412.50170000002</v>
      </c>
      <c r="BB175" s="87">
        <v>247967.30170000001</v>
      </c>
      <c r="BC175" s="99">
        <v>32974</v>
      </c>
      <c r="BD175" s="86">
        <f t="shared" si="36"/>
        <v>5.6533178170679941</v>
      </c>
      <c r="BE175" s="86">
        <f t="shared" si="36"/>
        <v>7.5200855734821381</v>
      </c>
      <c r="BF175" s="89"/>
      <c r="BG175" s="86"/>
      <c r="BH175" s="86"/>
      <c r="BI175" s="89"/>
      <c r="BJ175" s="89"/>
      <c r="BK175" s="88">
        <v>848925</v>
      </c>
      <c r="BL175" s="88"/>
      <c r="BM175" s="87">
        <v>202376</v>
      </c>
      <c r="BN175" s="86">
        <f t="shared" si="39"/>
        <v>4.19479088429458</v>
      </c>
      <c r="BO175" s="86"/>
      <c r="BP175" s="86"/>
      <c r="BQ175" s="86"/>
      <c r="BS175" s="86"/>
      <c r="BT175" s="86"/>
      <c r="BU175" s="100">
        <v>3342.57</v>
      </c>
      <c r="BV175" s="100">
        <v>5007.68</v>
      </c>
      <c r="BW175" s="100">
        <v>1278.7728085867618</v>
      </c>
      <c r="BX175" s="102">
        <f t="shared" si="32"/>
        <v>2.6138888609103659</v>
      </c>
      <c r="BY175" s="102">
        <f t="shared" si="32"/>
        <v>3.9160044429895624</v>
      </c>
      <c r="BZ175" s="87">
        <v>316769.61</v>
      </c>
      <c r="CA175" s="90">
        <v>391381.61</v>
      </c>
      <c r="CB175" s="90">
        <v>130200</v>
      </c>
      <c r="CC175" s="86">
        <f t="shared" si="38"/>
        <v>2.432946313364055</v>
      </c>
      <c r="CD175" s="86">
        <f t="shared" si="38"/>
        <v>3.0060031490015362</v>
      </c>
      <c r="CE175" s="86"/>
      <c r="CF175" s="10"/>
      <c r="CG175" s="10"/>
      <c r="CH175" s="10"/>
      <c r="CI175" s="10"/>
      <c r="CJ175" s="10"/>
      <c r="CK175" s="10"/>
      <c r="CL175" s="10"/>
      <c r="CM175" s="10"/>
    </row>
    <row r="176" spans="1:91" ht="13.15" x14ac:dyDescent="0.4">
      <c r="A176" s="32">
        <f t="shared" si="27"/>
        <v>1988</v>
      </c>
      <c r="B176" s="87">
        <v>57.801905980000008</v>
      </c>
      <c r="C176" s="87">
        <v>66.386010553600002</v>
      </c>
      <c r="D176" s="104">
        <v>15.033200000000001</v>
      </c>
      <c r="E176" s="86">
        <f t="shared" si="31"/>
        <v>3.8449502421307509</v>
      </c>
      <c r="F176" s="86">
        <f t="shared" si="31"/>
        <v>4.4159600453396486</v>
      </c>
      <c r="G176" s="86"/>
      <c r="H176" s="89"/>
      <c r="I176" s="86"/>
      <c r="J176" s="89"/>
      <c r="K176" s="89"/>
      <c r="L176" s="88">
        <v>2.1392844193110001E-2</v>
      </c>
      <c r="M176" s="88">
        <v>0.11167492367211002</v>
      </c>
      <c r="N176" s="88">
        <v>4.4206451636363596E-3</v>
      </c>
      <c r="O176" s="89">
        <f t="shared" si="37"/>
        <v>4.8393036313080948</v>
      </c>
      <c r="P176" s="89">
        <f t="shared" si="37"/>
        <v>25.26213245766322</v>
      </c>
      <c r="Q176" s="87">
        <v>3098.9117759999999</v>
      </c>
      <c r="R176" s="87">
        <v>4079.7499550288153</v>
      </c>
      <c r="S176" s="87">
        <v>1595.9</v>
      </c>
      <c r="T176" s="89">
        <f t="shared" si="33"/>
        <v>1.941795711510746</v>
      </c>
      <c r="U176" s="89">
        <f t="shared" si="33"/>
        <v>2.5563944827550693</v>
      </c>
      <c r="V176" s="111">
        <v>1633304</v>
      </c>
      <c r="W176" s="90">
        <v>2439212</v>
      </c>
      <c r="X176" s="99">
        <v>1492000</v>
      </c>
      <c r="Y176" s="86">
        <f t="shared" ref="Y176:Y188" si="41">V176/$X176</f>
        <v>1.0947077747989276</v>
      </c>
      <c r="Z176" s="86">
        <f t="shared" ref="Z176:Z188" si="42">W176/X176</f>
        <v>1.6348605898123325</v>
      </c>
      <c r="AA176" s="86"/>
      <c r="AB176" s="86"/>
      <c r="AD176" s="86"/>
      <c r="AE176" s="86"/>
      <c r="AF176" s="86"/>
      <c r="AG176" s="86"/>
      <c r="AH176" s="86"/>
      <c r="AJ176" s="86"/>
      <c r="AK176" s="86"/>
      <c r="AL176" s="87"/>
      <c r="AM176" s="87"/>
      <c r="AO176" s="86"/>
      <c r="AP176" s="86"/>
      <c r="AQ176" s="87">
        <v>6331.0524999999998</v>
      </c>
      <c r="AR176" s="87">
        <v>9165.1621500000001</v>
      </c>
      <c r="AS176" s="87">
        <v>2291</v>
      </c>
      <c r="AT176" s="89">
        <f t="shared" si="40"/>
        <v>2.7634450021824528</v>
      </c>
      <c r="AU176" s="89">
        <f t="shared" si="40"/>
        <v>4.0005072675687474</v>
      </c>
      <c r="AV176" s="88">
        <v>5181</v>
      </c>
      <c r="AW176" s="88">
        <v>7414.7</v>
      </c>
      <c r="AX176" s="88">
        <v>1378</v>
      </c>
      <c r="AY176" s="86">
        <f t="shared" si="35"/>
        <v>3.7597968069666181</v>
      </c>
      <c r="AZ176" s="86">
        <f t="shared" si="35"/>
        <v>5.3807692307692303</v>
      </c>
      <c r="BA176" s="87">
        <v>183850.88099999999</v>
      </c>
      <c r="BB176" s="87">
        <v>292797.98100000003</v>
      </c>
      <c r="BC176" s="99">
        <v>65506</v>
      </c>
      <c r="BD176" s="86">
        <f t="shared" si="36"/>
        <v>2.8066265838243822</v>
      </c>
      <c r="BE176" s="86">
        <f t="shared" si="36"/>
        <v>4.4697887369095968</v>
      </c>
      <c r="BF176" s="89"/>
      <c r="BG176" s="86"/>
      <c r="BH176" s="86"/>
      <c r="BI176" s="89"/>
      <c r="BJ176" s="89"/>
      <c r="BK176" s="88">
        <v>780725</v>
      </c>
      <c r="BL176" s="88"/>
      <c r="BM176" s="87">
        <v>263546</v>
      </c>
      <c r="BN176" s="86">
        <f t="shared" si="39"/>
        <v>2.9623860730195108</v>
      </c>
      <c r="BO176" s="86"/>
      <c r="BP176" s="86"/>
      <c r="BQ176" s="86"/>
      <c r="BS176" s="86"/>
      <c r="BT176" s="86"/>
      <c r="BU176" s="87">
        <v>3144.94</v>
      </c>
      <c r="BV176" s="87">
        <v>5043.17</v>
      </c>
      <c r="BW176" s="87">
        <v>1336.98</v>
      </c>
      <c r="BX176" s="86">
        <f t="shared" si="32"/>
        <v>2.3522715373453607</v>
      </c>
      <c r="BY176" s="86">
        <f t="shared" si="32"/>
        <v>3.7720609134018459</v>
      </c>
      <c r="BZ176" s="87">
        <v>310843.60500000004</v>
      </c>
      <c r="CA176" s="90">
        <v>393400.60500000004</v>
      </c>
      <c r="CB176" s="90">
        <v>158800</v>
      </c>
      <c r="CC176" s="86">
        <f t="shared" si="38"/>
        <v>1.9574534319899246</v>
      </c>
      <c r="CD176" s="86">
        <f t="shared" si="38"/>
        <v>2.4773337846347609</v>
      </c>
      <c r="CE176" s="86"/>
      <c r="CF176" s="10"/>
      <c r="CG176" s="10"/>
      <c r="CH176" s="10"/>
      <c r="CI176" s="10"/>
      <c r="CJ176" s="10"/>
      <c r="CK176" s="10"/>
      <c r="CL176" s="10"/>
      <c r="CM176" s="10"/>
    </row>
    <row r="177" spans="1:91" ht="13.15" x14ac:dyDescent="0.4">
      <c r="A177" s="32">
        <f t="shared" si="27"/>
        <v>1989</v>
      </c>
      <c r="B177" s="100">
        <v>8160.9807500000006</v>
      </c>
      <c r="C177" s="100">
        <v>8996.7844104341857</v>
      </c>
      <c r="D177" s="107">
        <v>458.82299999999998</v>
      </c>
      <c r="E177" s="102">
        <f t="shared" si="31"/>
        <v>17.786773439866792</v>
      </c>
      <c r="F177" s="102">
        <f t="shared" si="31"/>
        <v>19.608398904227091</v>
      </c>
      <c r="G177" s="86"/>
      <c r="H177" s="89"/>
      <c r="I177" s="86"/>
      <c r="J177" s="89"/>
      <c r="K177" s="89"/>
      <c r="L177" s="88">
        <v>0.29736916023440002</v>
      </c>
      <c r="M177" s="88">
        <v>1.8313632303334</v>
      </c>
      <c r="N177" s="88">
        <v>6.4044319356727303E-2</v>
      </c>
      <c r="O177" s="89">
        <f t="shared" si="37"/>
        <v>4.6431777747227159</v>
      </c>
      <c r="P177" s="89">
        <f t="shared" si="37"/>
        <v>28.595248551752015</v>
      </c>
      <c r="Q177" s="87">
        <v>2636.9716120000003</v>
      </c>
      <c r="R177" s="87">
        <v>3995.7498045598418</v>
      </c>
      <c r="S177" s="87">
        <v>1753.6</v>
      </c>
      <c r="T177" s="89">
        <f t="shared" si="33"/>
        <v>1.5037474977189784</v>
      </c>
      <c r="U177" s="89">
        <f t="shared" si="33"/>
        <v>2.2785982005929757</v>
      </c>
      <c r="V177" s="111">
        <v>2152851</v>
      </c>
      <c r="W177" s="90">
        <v>3005987</v>
      </c>
      <c r="X177" s="99">
        <v>1918000</v>
      </c>
      <c r="Y177" s="86">
        <f t="shared" si="41"/>
        <v>1.1224457768508864</v>
      </c>
      <c r="Z177" s="86">
        <f t="shared" si="42"/>
        <v>1.5672507820646506</v>
      </c>
      <c r="AA177" s="86"/>
      <c r="AB177" s="86"/>
      <c r="AD177" s="86"/>
      <c r="AE177" s="86"/>
      <c r="AF177" s="86"/>
      <c r="AG177" s="86"/>
      <c r="AH177" s="86"/>
      <c r="AJ177" s="86"/>
      <c r="AK177" s="86"/>
      <c r="AL177" s="87"/>
      <c r="AM177" s="87"/>
      <c r="AO177" s="86"/>
      <c r="AP177" s="86"/>
      <c r="AQ177" s="100">
        <v>8347.34</v>
      </c>
      <c r="AR177" s="100">
        <v>11465.65</v>
      </c>
      <c r="AS177" s="100">
        <v>2427</v>
      </c>
      <c r="AT177" s="102">
        <f t="shared" si="40"/>
        <v>3.4393654717758548</v>
      </c>
      <c r="AU177" s="102">
        <f t="shared" si="40"/>
        <v>4.7242068397198187</v>
      </c>
      <c r="AV177" s="88">
        <v>5335.4</v>
      </c>
      <c r="AW177" s="88">
        <v>8171</v>
      </c>
      <c r="AX177" s="88">
        <v>1534</v>
      </c>
      <c r="AY177" s="86">
        <f t="shared" si="35"/>
        <v>3.4780964797913949</v>
      </c>
      <c r="AZ177" s="86">
        <f t="shared" si="35"/>
        <v>5.3265971316818774</v>
      </c>
      <c r="BA177" s="87">
        <v>201024.997</v>
      </c>
      <c r="BB177" s="87">
        <v>338625.99699999997</v>
      </c>
      <c r="BC177" s="99">
        <v>90204</v>
      </c>
      <c r="BD177" s="86">
        <f t="shared" si="36"/>
        <v>2.2285596758458603</v>
      </c>
      <c r="BE177" s="86">
        <f t="shared" si="36"/>
        <v>3.7540020065629016</v>
      </c>
      <c r="BF177" s="89"/>
      <c r="BG177" s="86"/>
      <c r="BH177" s="86"/>
      <c r="BI177" s="89"/>
      <c r="BJ177" s="89"/>
      <c r="BK177" s="88">
        <v>2165482.2000000002</v>
      </c>
      <c r="BL177" s="88"/>
      <c r="BM177" s="87">
        <v>523391</v>
      </c>
      <c r="BN177" s="86">
        <f t="shared" si="39"/>
        <v>4.1374081709467685</v>
      </c>
      <c r="BO177" s="86"/>
      <c r="BP177" s="86"/>
      <c r="BQ177" s="86"/>
      <c r="BS177" s="86"/>
      <c r="BT177" s="86"/>
      <c r="BU177" s="87">
        <v>3088.63</v>
      </c>
      <c r="BV177" s="87">
        <v>5104.9399999999996</v>
      </c>
      <c r="BW177" s="87">
        <v>1270.5845771144277</v>
      </c>
      <c r="BX177" s="86">
        <f t="shared" si="32"/>
        <v>2.4308732024864179</v>
      </c>
      <c r="BY177" s="86">
        <f t="shared" si="32"/>
        <v>4.0177884195585145</v>
      </c>
      <c r="BZ177" s="87">
        <v>945372.84117499995</v>
      </c>
      <c r="CA177" s="90">
        <v>1045166.841175</v>
      </c>
      <c r="CB177" s="90">
        <v>308600</v>
      </c>
      <c r="CC177" s="86">
        <f t="shared" si="38"/>
        <v>3.0634246311568374</v>
      </c>
      <c r="CD177" s="86">
        <f t="shared" si="38"/>
        <v>3.3868011703661698</v>
      </c>
      <c r="CE177" s="86"/>
      <c r="CF177" s="10"/>
      <c r="CG177" s="10"/>
      <c r="CH177" s="10"/>
      <c r="CI177" s="10"/>
      <c r="CJ177" s="10"/>
      <c r="CK177" s="10"/>
      <c r="CL177" s="10"/>
      <c r="CM177" s="10"/>
    </row>
    <row r="178" spans="1:91" ht="13.15" x14ac:dyDescent="0.4">
      <c r="A178" s="32">
        <f t="shared" si="27"/>
        <v>1990</v>
      </c>
      <c r="B178" s="88">
        <v>30773.53125</v>
      </c>
      <c r="C178" s="88">
        <v>33428.41247670351</v>
      </c>
      <c r="D178" s="104">
        <v>9841.06</v>
      </c>
      <c r="E178" s="86">
        <f t="shared" si="31"/>
        <v>3.1270545296949721</v>
      </c>
      <c r="F178" s="86">
        <f t="shared" si="31"/>
        <v>3.3968304711792747</v>
      </c>
      <c r="G178" s="86"/>
      <c r="H178" s="89"/>
      <c r="I178" s="86"/>
      <c r="J178" s="89"/>
      <c r="K178" s="89"/>
      <c r="L178" s="88">
        <v>4.4619589321399991</v>
      </c>
      <c r="M178" s="88">
        <v>22.369424932139999</v>
      </c>
      <c r="N178" s="88">
        <v>2.0317859334545503</v>
      </c>
      <c r="O178" s="89">
        <f t="shared" si="37"/>
        <v>2.1960772828826212</v>
      </c>
      <c r="P178" s="89">
        <f t="shared" si="37"/>
        <v>11.009735112254821</v>
      </c>
      <c r="Q178" s="87">
        <v>2812.1203690000002</v>
      </c>
      <c r="R178" s="87">
        <v>5107.7045656999999</v>
      </c>
      <c r="S178" s="87">
        <v>2027.2</v>
      </c>
      <c r="T178" s="89">
        <f t="shared" si="33"/>
        <v>1.3871943414561958</v>
      </c>
      <c r="U178" s="89">
        <f t="shared" si="33"/>
        <v>2.5195859144139701</v>
      </c>
      <c r="V178" s="111">
        <v>2990615.5192999998</v>
      </c>
      <c r="W178" s="90">
        <v>3970718.3671779996</v>
      </c>
      <c r="X178" s="99">
        <v>2557000</v>
      </c>
      <c r="Y178" s="86">
        <f t="shared" si="41"/>
        <v>1.1695797885412593</v>
      </c>
      <c r="Z178" s="86">
        <f t="shared" si="42"/>
        <v>1.5528816453570589</v>
      </c>
      <c r="AA178" s="86"/>
      <c r="AB178" s="86"/>
      <c r="AD178" s="86"/>
      <c r="AE178" s="86"/>
      <c r="AF178" s="86"/>
      <c r="AG178" s="87">
        <v>12052</v>
      </c>
      <c r="AH178" s="87">
        <v>12324.8</v>
      </c>
      <c r="AI178" s="87">
        <v>1490</v>
      </c>
      <c r="AJ178" s="86">
        <f t="shared" ref="AJ178:AK186" si="43">AG178/AH178</f>
        <v>0.97786576658444768</v>
      </c>
      <c r="AK178" s="86">
        <f t="shared" si="43"/>
        <v>8.2716778523489936</v>
      </c>
      <c r="AL178" s="87"/>
      <c r="AM178" s="87"/>
      <c r="AO178" s="86"/>
      <c r="AP178" s="86"/>
      <c r="AQ178" s="87">
        <v>12472.313119999999</v>
      </c>
      <c r="AR178" s="87">
        <v>15968.843261999999</v>
      </c>
      <c r="AS178" s="87">
        <v>2788</v>
      </c>
      <c r="AT178" s="89">
        <f t="shared" si="40"/>
        <v>4.4735699856527971</v>
      </c>
      <c r="AU178" s="89">
        <f t="shared" si="40"/>
        <v>5.7277056176470582</v>
      </c>
      <c r="AV178" s="88">
        <v>17217.933700000001</v>
      </c>
      <c r="AW178" s="88">
        <v>20496.203420000002</v>
      </c>
      <c r="AX178" s="88">
        <v>2059</v>
      </c>
      <c r="AY178" s="86">
        <f t="shared" si="35"/>
        <v>8.3622796017484227</v>
      </c>
      <c r="AZ178" s="86">
        <f t="shared" si="35"/>
        <v>9.9544455658086459</v>
      </c>
      <c r="BA178" s="87">
        <v>229064.64161999998</v>
      </c>
      <c r="BB178" s="87">
        <v>394482.04161999997</v>
      </c>
      <c r="BC178" s="99">
        <v>117710</v>
      </c>
      <c r="BD178" s="86">
        <f t="shared" si="36"/>
        <v>1.9460083393084697</v>
      </c>
      <c r="BE178" s="86">
        <f t="shared" si="36"/>
        <v>3.3513044059128365</v>
      </c>
      <c r="BF178" s="89"/>
      <c r="BG178" s="86"/>
      <c r="BH178" s="86"/>
      <c r="BI178" s="89"/>
      <c r="BJ178" s="89"/>
      <c r="BK178" s="88">
        <v>2203122.8199999998</v>
      </c>
      <c r="BL178" s="88">
        <v>2426128.48</v>
      </c>
      <c r="BM178" s="87">
        <v>820266</v>
      </c>
      <c r="BN178" s="86">
        <f t="shared" si="39"/>
        <v>2.6858638783028916</v>
      </c>
      <c r="BO178" s="86">
        <f t="shared" si="39"/>
        <v>2.9577338083012097</v>
      </c>
      <c r="BP178" s="86"/>
      <c r="BQ178" s="86"/>
      <c r="BS178" s="86"/>
      <c r="BT178" s="86"/>
      <c r="BU178" s="100">
        <v>3131.3</v>
      </c>
      <c r="BV178" s="100">
        <v>5330.88</v>
      </c>
      <c r="BW178" s="100">
        <v>1074.4821092278719</v>
      </c>
      <c r="BX178" s="102">
        <f t="shared" si="32"/>
        <v>2.9142411708001053</v>
      </c>
      <c r="BY178" s="102">
        <f t="shared" si="32"/>
        <v>4.9613483130312863</v>
      </c>
      <c r="BZ178" s="100">
        <v>1209479.3276819999</v>
      </c>
      <c r="CA178" s="106">
        <v>1476451.687682</v>
      </c>
      <c r="CB178" s="106">
        <v>534261</v>
      </c>
      <c r="CC178" s="102">
        <f t="shared" si="38"/>
        <v>2.2638360795229295</v>
      </c>
      <c r="CD178" s="102">
        <f t="shared" si="38"/>
        <v>2.7635400818738405</v>
      </c>
      <c r="CE178" s="86"/>
      <c r="CF178" s="10"/>
      <c r="CG178" s="10"/>
      <c r="CH178" s="10"/>
      <c r="CI178" s="10"/>
      <c r="CJ178" s="10"/>
      <c r="CK178" s="10"/>
      <c r="CL178" s="10"/>
      <c r="CM178" s="10"/>
    </row>
    <row r="179" spans="1:91" ht="13.15" x14ac:dyDescent="0.4">
      <c r="A179" s="32">
        <f t="shared" si="27"/>
        <v>1991</v>
      </c>
      <c r="B179" s="88">
        <v>52646.70674999999</v>
      </c>
      <c r="C179" s="88">
        <v>59363.646764216472</v>
      </c>
      <c r="D179" s="104">
        <v>30260</v>
      </c>
      <c r="E179" s="86">
        <f t="shared" si="31"/>
        <v>1.7398118555849302</v>
      </c>
      <c r="F179" s="86">
        <f t="shared" si="31"/>
        <v>1.9617860794519653</v>
      </c>
      <c r="G179" s="86"/>
      <c r="H179" s="89"/>
      <c r="I179" s="86"/>
      <c r="J179" s="89"/>
      <c r="K179" s="89"/>
      <c r="L179" s="88">
        <v>25.382875382150001</v>
      </c>
      <c r="M179" s="88">
        <v>123.41156238215001</v>
      </c>
      <c r="N179" s="88">
        <v>9.5297521585454508</v>
      </c>
      <c r="O179" s="89">
        <f t="shared" si="37"/>
        <v>2.6635399284113439</v>
      </c>
      <c r="P179" s="89">
        <f t="shared" si="37"/>
        <v>12.950133469261871</v>
      </c>
      <c r="Q179" s="87">
        <v>3109.7684800000002</v>
      </c>
      <c r="R179" s="87">
        <v>5762.5878240000002</v>
      </c>
      <c r="S179" s="87">
        <v>2626.26</v>
      </c>
      <c r="T179" s="89">
        <f t="shared" si="33"/>
        <v>1.184105336105336</v>
      </c>
      <c r="U179" s="89">
        <f t="shared" si="33"/>
        <v>2.1942183272029423</v>
      </c>
      <c r="V179" s="111">
        <v>3510519.8468999998</v>
      </c>
      <c r="W179" s="90">
        <v>4587281.7856769999</v>
      </c>
      <c r="X179" s="99">
        <v>3654000</v>
      </c>
      <c r="Y179" s="86">
        <f t="shared" si="41"/>
        <v>0.96073340090311976</v>
      </c>
      <c r="Z179" s="86">
        <f t="shared" si="42"/>
        <v>1.2554137344490968</v>
      </c>
      <c r="AA179" s="86"/>
      <c r="AB179" s="86"/>
      <c r="AD179" s="86"/>
      <c r="AE179" s="86"/>
      <c r="AF179" s="86"/>
      <c r="AG179" s="87">
        <v>12629.5</v>
      </c>
      <c r="AH179" s="87">
        <v>12869.4</v>
      </c>
      <c r="AI179" s="87">
        <v>1907</v>
      </c>
      <c r="AJ179" s="86">
        <f t="shared" si="43"/>
        <v>0.98135888230997559</v>
      </c>
      <c r="AK179" s="86">
        <f t="shared" si="43"/>
        <v>6.7485055060304138</v>
      </c>
      <c r="AL179" s="87"/>
      <c r="AM179" s="87"/>
      <c r="AO179" s="86"/>
      <c r="AP179" s="86"/>
      <c r="AQ179" s="87">
        <v>12118.233464000001</v>
      </c>
      <c r="AR179" s="87">
        <v>15821.032626200002</v>
      </c>
      <c r="AS179" s="87">
        <v>4305</v>
      </c>
      <c r="AT179" s="89">
        <f t="shared" si="40"/>
        <v>2.8149206652729388</v>
      </c>
      <c r="AU179" s="89">
        <f t="shared" si="40"/>
        <v>3.6750366146806042</v>
      </c>
      <c r="AV179" s="88">
        <v>15832.26</v>
      </c>
      <c r="AW179" s="88">
        <v>18830.934000000001</v>
      </c>
      <c r="AX179" s="88">
        <v>2838</v>
      </c>
      <c r="AY179" s="86">
        <f t="shared" si="35"/>
        <v>5.5786680761099365</v>
      </c>
      <c r="AZ179" s="86">
        <f t="shared" si="35"/>
        <v>6.635283298097252</v>
      </c>
      <c r="BA179" s="87">
        <v>245642.53380000003</v>
      </c>
      <c r="BB179" s="87">
        <v>404749.9338</v>
      </c>
      <c r="BC179" s="99">
        <v>147458</v>
      </c>
      <c r="BD179" s="86">
        <f t="shared" si="36"/>
        <v>1.6658474535121868</v>
      </c>
      <c r="BE179" s="86">
        <f t="shared" si="36"/>
        <v>2.7448489318992526</v>
      </c>
      <c r="BF179" s="89"/>
      <c r="BG179" s="86"/>
      <c r="BH179" s="86"/>
      <c r="BI179" s="89"/>
      <c r="BJ179" s="89"/>
      <c r="BK179" s="88">
        <v>2373199.7999999998</v>
      </c>
      <c r="BL179" s="88">
        <v>2482206</v>
      </c>
      <c r="BM179" s="87">
        <v>1027840</v>
      </c>
      <c r="BN179" s="86">
        <f t="shared" si="39"/>
        <v>2.3089194816313823</v>
      </c>
      <c r="BO179" s="86">
        <f t="shared" si="39"/>
        <v>2.4149731475716063</v>
      </c>
      <c r="BP179" s="86"/>
      <c r="BQ179" s="86"/>
      <c r="BS179" s="86"/>
      <c r="BT179" s="86"/>
      <c r="BU179" s="87">
        <v>2752.23</v>
      </c>
      <c r="BV179" s="87">
        <v>4937.46</v>
      </c>
      <c r="BW179" s="87">
        <v>1492.7692926045017</v>
      </c>
      <c r="BX179" s="86">
        <f t="shared" si="32"/>
        <v>1.843707539828918</v>
      </c>
      <c r="BY179" s="86">
        <f t="shared" si="32"/>
        <v>3.3075841152824035</v>
      </c>
      <c r="BZ179" s="87">
        <v>1548356.8554090001</v>
      </c>
      <c r="CA179" s="90">
        <v>1964135.0854090001</v>
      </c>
      <c r="CB179" s="90">
        <v>691370</v>
      </c>
      <c r="CC179" s="86">
        <f t="shared" si="38"/>
        <v>2.2395488022462646</v>
      </c>
      <c r="CD179" s="86">
        <f t="shared" si="38"/>
        <v>2.8409318966819503</v>
      </c>
      <c r="CE179" s="86"/>
      <c r="CF179" s="10"/>
      <c r="CG179" s="10"/>
      <c r="CH179" s="10"/>
      <c r="CI179" s="10"/>
      <c r="CJ179" s="10"/>
      <c r="CK179" s="10"/>
      <c r="CL179" s="10"/>
      <c r="CM179" s="10"/>
    </row>
    <row r="180" spans="1:91" ht="13.15" x14ac:dyDescent="0.4">
      <c r="A180" s="32">
        <f t="shared" si="27"/>
        <v>1992</v>
      </c>
      <c r="B180" s="88">
        <v>50576.643999999993</v>
      </c>
      <c r="C180" s="88">
        <v>63118.566554676079</v>
      </c>
      <c r="D180" s="104">
        <v>38844</v>
      </c>
      <c r="E180" s="86">
        <f t="shared" ref="E180:F190" si="44">B180/$D180</f>
        <v>1.302045206466893</v>
      </c>
      <c r="F180" s="86">
        <f t="shared" si="44"/>
        <v>1.6249244813787478</v>
      </c>
      <c r="G180" s="86"/>
      <c r="H180" s="89"/>
      <c r="I180" s="86"/>
      <c r="J180" s="89"/>
      <c r="K180" s="89"/>
      <c r="L180" s="87">
        <v>334.04751799000002</v>
      </c>
      <c r="M180" s="87">
        <v>1534.1507499900001</v>
      </c>
      <c r="N180" s="87">
        <v>102.96965721490901</v>
      </c>
      <c r="O180" s="86">
        <f t="shared" si="37"/>
        <v>3.2441354766560608</v>
      </c>
      <c r="P180" s="86">
        <f t="shared" si="37"/>
        <v>14.899056590895109</v>
      </c>
      <c r="Q180" s="87">
        <v>3120.3290560000005</v>
      </c>
      <c r="R180" s="87">
        <v>5950.3435087999997</v>
      </c>
      <c r="S180" s="87">
        <v>3223.6</v>
      </c>
      <c r="T180" s="89">
        <f t="shared" si="33"/>
        <v>0.967964094800844</v>
      </c>
      <c r="U180" s="89">
        <f t="shared" si="33"/>
        <v>1.8458690621665219</v>
      </c>
      <c r="V180" s="111">
        <v>4227496.2905999999</v>
      </c>
      <c r="W180" s="90">
        <v>6497975.9129680004</v>
      </c>
      <c r="X180" s="99">
        <v>4537000</v>
      </c>
      <c r="Y180" s="86">
        <f t="shared" si="41"/>
        <v>0.93178229900815512</v>
      </c>
      <c r="Z180" s="86">
        <f t="shared" si="42"/>
        <v>1.4322186275001103</v>
      </c>
      <c r="AA180" s="86"/>
      <c r="AB180" s="86"/>
      <c r="AD180" s="86"/>
      <c r="AE180" s="86"/>
      <c r="AF180" s="86"/>
      <c r="AG180" s="87">
        <v>12537</v>
      </c>
      <c r="AH180" s="87">
        <v>13382.2</v>
      </c>
      <c r="AI180" s="87">
        <v>3096</v>
      </c>
      <c r="AJ180" s="86">
        <f t="shared" si="43"/>
        <v>0.93684147599049483</v>
      </c>
      <c r="AK180" s="86">
        <f t="shared" si="43"/>
        <v>4.3224160206718345</v>
      </c>
      <c r="AL180" s="87"/>
      <c r="AM180" s="87"/>
      <c r="AO180" s="86"/>
      <c r="AP180" s="86"/>
      <c r="AQ180" s="87">
        <v>11875.681428</v>
      </c>
      <c r="AR180" s="87">
        <v>15776.312179500001</v>
      </c>
      <c r="AS180" s="87">
        <v>5734</v>
      </c>
      <c r="AT180" s="89">
        <f t="shared" si="40"/>
        <v>2.0710989584931982</v>
      </c>
      <c r="AU180" s="89">
        <f t="shared" si="40"/>
        <v>2.7513624310254623</v>
      </c>
      <c r="AV180" s="88">
        <v>20168.302</v>
      </c>
      <c r="AW180" s="88">
        <v>23121.197</v>
      </c>
      <c r="AX180" s="88">
        <v>3271</v>
      </c>
      <c r="AY180" s="86">
        <f t="shared" si="35"/>
        <v>6.165790889636197</v>
      </c>
      <c r="AZ180" s="86">
        <f t="shared" si="35"/>
        <v>7.0685408132069707</v>
      </c>
      <c r="BA180" s="87">
        <v>236007.12700000001</v>
      </c>
      <c r="BB180" s="87">
        <v>369485.12699999998</v>
      </c>
      <c r="BC180" s="99">
        <v>180323</v>
      </c>
      <c r="BD180" s="86">
        <f t="shared" si="36"/>
        <v>1.3088021328394048</v>
      </c>
      <c r="BE180" s="86">
        <f t="shared" si="36"/>
        <v>2.0490183004941134</v>
      </c>
      <c r="BF180" s="89"/>
      <c r="BG180" s="86"/>
      <c r="BH180" s="86"/>
      <c r="BI180" s="89"/>
      <c r="BJ180" s="89"/>
      <c r="BK180" s="88">
        <v>2133001.7000000002</v>
      </c>
      <c r="BL180" s="88">
        <v>2962997.7</v>
      </c>
      <c r="BM180" s="87">
        <v>1299890</v>
      </c>
      <c r="BN180" s="86">
        <f t="shared" si="39"/>
        <v>1.6409093846402389</v>
      </c>
      <c r="BO180" s="86">
        <f t="shared" si="39"/>
        <v>2.279421874158583</v>
      </c>
      <c r="BP180" s="86"/>
      <c r="BQ180" s="86"/>
      <c r="BS180" s="86"/>
      <c r="BT180" s="86"/>
      <c r="BU180" s="87">
        <v>3456.39</v>
      </c>
      <c r="BV180" s="87">
        <v>5616.31</v>
      </c>
      <c r="BW180" s="87">
        <v>1950.91091954023</v>
      </c>
      <c r="BX180" s="86">
        <f t="shared" ref="BX180:BY190" si="45">BU180/$BW180</f>
        <v>1.7716800728218618</v>
      </c>
      <c r="BY180" s="86">
        <f t="shared" si="45"/>
        <v>2.8788141702152106</v>
      </c>
      <c r="BZ180" s="87">
        <v>2023344.4105</v>
      </c>
      <c r="CA180" s="90">
        <v>2581383.6404999997</v>
      </c>
      <c r="CB180" s="90">
        <v>710440</v>
      </c>
      <c r="CC180" s="86">
        <f t="shared" si="38"/>
        <v>2.8480158922639491</v>
      </c>
      <c r="CD180" s="86">
        <f t="shared" si="38"/>
        <v>3.6334998599459487</v>
      </c>
      <c r="CE180" s="86"/>
      <c r="CF180" s="10"/>
      <c r="CG180" s="10"/>
      <c r="CH180" s="10"/>
      <c r="CI180" s="10"/>
      <c r="CJ180" s="10"/>
      <c r="CK180" s="10"/>
      <c r="CL180" s="10"/>
      <c r="CM180" s="10"/>
    </row>
    <row r="181" spans="1:91" ht="13.15" x14ac:dyDescent="0.4">
      <c r="A181" s="32">
        <f t="shared" si="27"/>
        <v>1993</v>
      </c>
      <c r="B181" s="88">
        <v>53512.76</v>
      </c>
      <c r="C181" s="88">
        <v>70974.978778794786</v>
      </c>
      <c r="D181" s="104">
        <v>44775</v>
      </c>
      <c r="E181" s="86">
        <f t="shared" si="44"/>
        <v>1.1951481853713011</v>
      </c>
      <c r="F181" s="86">
        <f t="shared" si="44"/>
        <v>1.5851474880802856</v>
      </c>
      <c r="G181" s="86"/>
      <c r="H181" s="89"/>
      <c r="I181" s="86"/>
      <c r="J181" s="89"/>
      <c r="K181" s="89"/>
      <c r="L181" s="87">
        <v>8676.9193507199998</v>
      </c>
      <c r="M181" s="87">
        <v>40215.405350720001</v>
      </c>
      <c r="N181" s="87">
        <v>2503.6653836363603</v>
      </c>
      <c r="O181" s="86">
        <f t="shared" si="37"/>
        <v>3.4656865120360112</v>
      </c>
      <c r="P181" s="86">
        <f t="shared" si="37"/>
        <v>16.062611886381781</v>
      </c>
      <c r="Q181" s="87">
        <v>3223.6280159999997</v>
      </c>
      <c r="R181" s="87">
        <v>6443.6993711999994</v>
      </c>
      <c r="S181" s="87">
        <v>3914.97</v>
      </c>
      <c r="T181" s="89">
        <f t="shared" si="33"/>
        <v>0.82341065602035257</v>
      </c>
      <c r="U181" s="89">
        <f t="shared" si="33"/>
        <v>1.6459128348876235</v>
      </c>
      <c r="V181" s="111">
        <v>4562691.9380999999</v>
      </c>
      <c r="W181" s="90">
        <v>7468010.8629719997</v>
      </c>
      <c r="X181" s="99">
        <v>6430000</v>
      </c>
      <c r="Y181" s="86">
        <f t="shared" si="41"/>
        <v>0.70959439161741833</v>
      </c>
      <c r="Z181" s="86">
        <f t="shared" si="42"/>
        <v>1.1614324825772939</v>
      </c>
      <c r="AA181" s="86"/>
      <c r="AB181" s="86"/>
      <c r="AD181" s="86"/>
      <c r="AE181" s="86"/>
      <c r="AF181" s="86"/>
      <c r="AG181" s="87">
        <v>13025</v>
      </c>
      <c r="AH181" s="87">
        <v>14238.1</v>
      </c>
      <c r="AI181" s="87">
        <v>4371</v>
      </c>
      <c r="AJ181" s="86">
        <f t="shared" si="43"/>
        <v>0.91479902515082767</v>
      </c>
      <c r="AK181" s="86">
        <f t="shared" si="43"/>
        <v>3.2574010523907573</v>
      </c>
      <c r="AL181" s="87"/>
      <c r="AM181" s="87"/>
      <c r="AO181" s="86"/>
      <c r="AP181" s="86"/>
      <c r="AQ181" s="87">
        <v>12129.967398000001</v>
      </c>
      <c r="AR181" s="87">
        <v>16581.634612400001</v>
      </c>
      <c r="AS181" s="87">
        <v>5781</v>
      </c>
      <c r="AT181" s="89">
        <f t="shared" si="40"/>
        <v>2.0982472579138558</v>
      </c>
      <c r="AU181" s="89">
        <f t="shared" si="40"/>
        <v>2.8682986701954682</v>
      </c>
      <c r="AV181" s="88">
        <v>27759.335999999999</v>
      </c>
      <c r="AW181" s="88">
        <v>30993.303</v>
      </c>
      <c r="AX181" s="88">
        <v>3770</v>
      </c>
      <c r="AY181" s="86">
        <f t="shared" si="35"/>
        <v>7.3632190981432357</v>
      </c>
      <c r="AZ181" s="86">
        <f t="shared" si="35"/>
        <v>8.2210352785145897</v>
      </c>
      <c r="BA181" s="87">
        <v>244580.30730000001</v>
      </c>
      <c r="BB181" s="87">
        <v>379349.60730000003</v>
      </c>
      <c r="BC181" s="99">
        <v>194644</v>
      </c>
      <c r="BD181" s="86">
        <f t="shared" si="36"/>
        <v>1.2565519990341343</v>
      </c>
      <c r="BE181" s="86">
        <f t="shared" si="36"/>
        <v>1.9489406675777319</v>
      </c>
      <c r="BF181" s="89"/>
      <c r="BG181" s="86"/>
      <c r="BH181" s="86"/>
      <c r="BI181" s="89"/>
      <c r="BJ181" s="89"/>
      <c r="BK181" s="88">
        <v>2401794</v>
      </c>
      <c r="BL181" s="88">
        <v>3353788.4</v>
      </c>
      <c r="BM181" s="87">
        <v>1569620</v>
      </c>
      <c r="BN181" s="86">
        <f t="shared" si="39"/>
        <v>1.5301754564799124</v>
      </c>
      <c r="BO181" s="86">
        <f t="shared" si="39"/>
        <v>2.1366881155948572</v>
      </c>
      <c r="BP181" s="86"/>
      <c r="BQ181" s="86"/>
      <c r="BS181" s="86"/>
      <c r="BT181" s="86"/>
      <c r="BU181" s="87">
        <v>3544.04</v>
      </c>
      <c r="BV181" s="87">
        <v>5745.5</v>
      </c>
      <c r="BW181" s="87">
        <v>3304.5742753623185</v>
      </c>
      <c r="BX181" s="86">
        <f t="shared" si="45"/>
        <v>1.0724649242787638</v>
      </c>
      <c r="BY181" s="86">
        <f t="shared" si="45"/>
        <v>1.7386505858973482</v>
      </c>
      <c r="BZ181" s="87">
        <v>2730511.9412000002</v>
      </c>
      <c r="CA181" s="90">
        <v>3543914.8512000004</v>
      </c>
      <c r="CB181" s="90">
        <v>897310</v>
      </c>
      <c r="CC181" s="86">
        <f t="shared" si="38"/>
        <v>3.0429973378208204</v>
      </c>
      <c r="CD181" s="86">
        <f t="shared" si="38"/>
        <v>3.9494877480469408</v>
      </c>
      <c r="CE181" s="86"/>
      <c r="CF181" s="10"/>
      <c r="CG181" s="10"/>
      <c r="CH181" s="10"/>
      <c r="CI181" s="10"/>
      <c r="CJ181" s="10"/>
      <c r="CK181" s="10"/>
      <c r="CL181" s="10"/>
      <c r="CM181" s="10"/>
    </row>
    <row r="182" spans="1:91" ht="13.15" x14ac:dyDescent="0.4">
      <c r="A182" s="32">
        <f t="shared" si="27"/>
        <v>1994</v>
      </c>
      <c r="B182" s="88">
        <v>60890.78</v>
      </c>
      <c r="C182" s="88">
        <v>80678.8</v>
      </c>
      <c r="D182" s="104">
        <v>48728</v>
      </c>
      <c r="E182" s="86">
        <f t="shared" si="44"/>
        <v>1.2496055655885734</v>
      </c>
      <c r="F182" s="86">
        <f t="shared" si="44"/>
        <v>1.6556969298965687</v>
      </c>
      <c r="G182" s="86"/>
      <c r="H182" s="89"/>
      <c r="I182" s="86"/>
      <c r="J182" s="89"/>
      <c r="K182" s="89"/>
      <c r="L182" s="87">
        <v>66311.205839999995</v>
      </c>
      <c r="M182" s="87">
        <v>126459.00883999999</v>
      </c>
      <c r="N182" s="87">
        <v>64688.610999999997</v>
      </c>
      <c r="O182" s="86">
        <f t="shared" si="37"/>
        <v>1.025083160929209</v>
      </c>
      <c r="P182" s="86">
        <f t="shared" si="37"/>
        <v>1.9548883008169706</v>
      </c>
      <c r="Q182" s="87">
        <v>3312.6754680000004</v>
      </c>
      <c r="R182" s="87">
        <v>6756.9503724000006</v>
      </c>
      <c r="S182" s="87">
        <v>4600.1400000000003</v>
      </c>
      <c r="T182" s="89">
        <f t="shared" si="33"/>
        <v>0.72012492402405148</v>
      </c>
      <c r="U182" s="89">
        <f t="shared" si="33"/>
        <v>1.4688575505093324</v>
      </c>
      <c r="V182" s="111">
        <v>4867011.0356999999</v>
      </c>
      <c r="W182" s="90">
        <v>8320064.8885949999</v>
      </c>
      <c r="X182" s="99">
        <v>7656000</v>
      </c>
      <c r="Y182" s="86">
        <f t="shared" si="41"/>
        <v>0.63571199525862065</v>
      </c>
      <c r="Z182" s="86">
        <f t="shared" si="42"/>
        <v>1.0867378381132444</v>
      </c>
      <c r="AA182" s="86"/>
      <c r="AB182" s="86"/>
      <c r="AD182" s="86"/>
      <c r="AE182" s="86"/>
      <c r="AF182" s="86"/>
      <c r="AG182" s="87">
        <v>13757.8</v>
      </c>
      <c r="AH182" s="87">
        <v>14975.5</v>
      </c>
      <c r="AI182" s="87">
        <v>2571</v>
      </c>
      <c r="AJ182" s="86">
        <f t="shared" si="43"/>
        <v>0.91868718907548996</v>
      </c>
      <c r="AK182" s="86">
        <f t="shared" si="43"/>
        <v>5.8247763516141582</v>
      </c>
      <c r="AL182" s="87"/>
      <c r="AM182" s="87"/>
      <c r="AO182" s="86"/>
      <c r="AP182" s="86"/>
      <c r="AQ182" s="87">
        <v>12203.084212</v>
      </c>
      <c r="AR182" s="87">
        <v>17059.407879499999</v>
      </c>
      <c r="AS182" s="87">
        <v>5712</v>
      </c>
      <c r="AT182" s="89">
        <f t="shared" si="40"/>
        <v>2.1363942948179271</v>
      </c>
      <c r="AU182" s="89">
        <f t="shared" si="40"/>
        <v>2.986591015318627</v>
      </c>
      <c r="AV182" s="88">
        <v>38598.690620000001</v>
      </c>
      <c r="AW182" s="88">
        <v>41756.184209999999</v>
      </c>
      <c r="AX182" s="88">
        <v>4810</v>
      </c>
      <c r="AY182" s="86">
        <f t="shared" si="35"/>
        <v>8.0246758045738051</v>
      </c>
      <c r="AZ182" s="86">
        <f t="shared" si="35"/>
        <v>8.6811193783783782</v>
      </c>
      <c r="BA182" s="93">
        <v>454945.63500000001</v>
      </c>
      <c r="BB182" s="93">
        <v>633905.93500000006</v>
      </c>
      <c r="BC182" s="121">
        <v>215301</v>
      </c>
      <c r="BD182" s="94">
        <f t="shared" si="36"/>
        <v>2.1130679142224142</v>
      </c>
      <c r="BE182" s="94">
        <f t="shared" si="36"/>
        <v>2.9442777088819843</v>
      </c>
      <c r="BF182" s="89"/>
      <c r="BG182" s="86"/>
      <c r="BH182" s="86"/>
      <c r="BI182" s="89"/>
      <c r="BJ182" s="89"/>
      <c r="BK182" s="88">
        <v>2576384.173</v>
      </c>
      <c r="BL182" s="88">
        <v>3623382.4790000003</v>
      </c>
      <c r="BM182" s="87">
        <v>2187550</v>
      </c>
      <c r="BN182" s="86">
        <f t="shared" si="39"/>
        <v>1.1777487019725263</v>
      </c>
      <c r="BO182" s="86">
        <f t="shared" si="39"/>
        <v>1.6563655591872186</v>
      </c>
      <c r="BP182" s="86"/>
      <c r="BQ182" s="86"/>
      <c r="BS182" s="86"/>
      <c r="BT182" s="86"/>
      <c r="BU182" s="87">
        <v>4289.2299999999996</v>
      </c>
      <c r="BV182" s="87">
        <v>6745.12</v>
      </c>
      <c r="BW182" s="87">
        <v>3930.9051955008035</v>
      </c>
      <c r="BX182" s="86">
        <f t="shared" si="45"/>
        <v>1.0911557991551981</v>
      </c>
      <c r="BY182" s="86">
        <f t="shared" si="45"/>
        <v>1.715920294318027</v>
      </c>
      <c r="BZ182" s="100">
        <v>4510096.5999999996</v>
      </c>
      <c r="CA182" s="106">
        <v>5873303.8099999996</v>
      </c>
      <c r="CB182" s="106">
        <v>1481530</v>
      </c>
      <c r="CC182" s="102">
        <f t="shared" si="38"/>
        <v>3.0442155069421473</v>
      </c>
      <c r="CD182" s="102">
        <f t="shared" si="38"/>
        <v>3.9643502392796632</v>
      </c>
      <c r="CE182" s="86"/>
      <c r="CF182" s="10"/>
      <c r="CG182" s="10"/>
      <c r="CH182" s="10"/>
      <c r="CI182" s="10"/>
      <c r="CJ182" s="10"/>
      <c r="CK182" s="10"/>
      <c r="CL182" s="10"/>
      <c r="CM182" s="10"/>
    </row>
    <row r="183" spans="1:91" ht="13.15" x14ac:dyDescent="0.4">
      <c r="A183" s="32">
        <f t="shared" si="27"/>
        <v>1995</v>
      </c>
      <c r="B183" s="88">
        <v>66347.667812</v>
      </c>
      <c r="C183" s="88">
        <v>87073.5818</v>
      </c>
      <c r="D183" s="104">
        <v>46764</v>
      </c>
      <c r="E183" s="86">
        <f t="shared" si="44"/>
        <v>1.4187765762552391</v>
      </c>
      <c r="F183" s="86">
        <f t="shared" si="44"/>
        <v>1.8619789111282183</v>
      </c>
      <c r="G183" s="86"/>
      <c r="H183" s="89"/>
      <c r="I183" s="86"/>
      <c r="J183" s="89"/>
      <c r="K183" s="89"/>
      <c r="L183" s="87">
        <v>78102.924060000005</v>
      </c>
      <c r="M183" s="87">
        <v>163695.53196279751</v>
      </c>
      <c r="N183" s="87">
        <v>118643.307</v>
      </c>
      <c r="O183" s="86">
        <f t="shared" si="37"/>
        <v>0.65830029552362368</v>
      </c>
      <c r="P183" s="86">
        <f t="shared" si="37"/>
        <v>1.3797283310958073</v>
      </c>
      <c r="Q183" s="87">
        <v>2733.7659700000004</v>
      </c>
      <c r="R183" s="87">
        <v>6083.8791182000004</v>
      </c>
      <c r="S183" s="87">
        <v>5265.05</v>
      </c>
      <c r="T183" s="89">
        <f t="shared" si="33"/>
        <v>0.51922887152068842</v>
      </c>
      <c r="U183" s="89">
        <f t="shared" si="33"/>
        <v>1.1555216224347347</v>
      </c>
      <c r="V183" s="111">
        <v>6276140.443</v>
      </c>
      <c r="W183" s="90">
        <v>11665780.353822</v>
      </c>
      <c r="X183" s="99">
        <v>9521000</v>
      </c>
      <c r="Y183" s="86">
        <f t="shared" si="41"/>
        <v>0.65918920733116271</v>
      </c>
      <c r="Z183" s="86">
        <f t="shared" si="42"/>
        <v>1.2252683913267515</v>
      </c>
      <c r="AA183" s="86"/>
      <c r="AB183" s="86"/>
      <c r="AD183" s="86"/>
      <c r="AE183" s="86"/>
      <c r="AF183" s="86"/>
      <c r="AG183" s="87">
        <v>12378.9</v>
      </c>
      <c r="AH183" s="87">
        <v>13631.2</v>
      </c>
      <c r="AI183" s="87">
        <v>3131</v>
      </c>
      <c r="AJ183" s="86">
        <f t="shared" si="43"/>
        <v>0.90812987851399718</v>
      </c>
      <c r="AK183" s="86">
        <f t="shared" si="43"/>
        <v>4.3536250399233474</v>
      </c>
      <c r="AL183" s="87"/>
      <c r="AM183" s="87"/>
      <c r="AO183" s="86"/>
      <c r="AP183" s="86"/>
      <c r="AQ183" s="87">
        <v>12730.634638</v>
      </c>
      <c r="AR183" s="87">
        <v>17216.958376999999</v>
      </c>
      <c r="AS183" s="87">
        <v>7228</v>
      </c>
      <c r="AT183" s="89">
        <f t="shared" si="40"/>
        <v>1.7612942221914776</v>
      </c>
      <c r="AU183" s="89">
        <f t="shared" si="40"/>
        <v>2.3819809597399004</v>
      </c>
      <c r="AV183" s="88">
        <v>43231.473039999997</v>
      </c>
      <c r="AW183" s="88">
        <v>46859.660735999998</v>
      </c>
      <c r="AX183" s="88">
        <v>7140</v>
      </c>
      <c r="AY183" s="86">
        <f t="shared" si="35"/>
        <v>6.0548281568627447</v>
      </c>
      <c r="AZ183" s="86">
        <f t="shared" si="35"/>
        <v>6.562977694117647</v>
      </c>
      <c r="BA183" s="87">
        <v>771385.80224999995</v>
      </c>
      <c r="BB183" s="87">
        <v>926745.70224999997</v>
      </c>
      <c r="BC183" s="99">
        <v>280155</v>
      </c>
      <c r="BD183" s="86">
        <f t="shared" si="36"/>
        <v>2.7534250762970496</v>
      </c>
      <c r="BE183" s="86">
        <f t="shared" si="36"/>
        <v>3.3079748790847923</v>
      </c>
      <c r="BF183" s="89"/>
      <c r="BG183" s="86"/>
      <c r="BH183" s="86"/>
      <c r="BI183" s="89"/>
      <c r="BJ183" s="89"/>
      <c r="BK183" s="88">
        <v>2787757.2120000003</v>
      </c>
      <c r="BL183" s="88">
        <v>3826761.9664000003</v>
      </c>
      <c r="BM183" s="87">
        <v>2708460</v>
      </c>
      <c r="BN183" s="86">
        <f t="shared" si="39"/>
        <v>1.0292776012937241</v>
      </c>
      <c r="BO183" s="86">
        <f t="shared" si="39"/>
        <v>1.4128921846362879</v>
      </c>
      <c r="BP183" s="86"/>
      <c r="BQ183" s="86"/>
      <c r="BS183" s="86"/>
      <c r="BT183" s="86"/>
      <c r="BU183" s="87">
        <v>4289.28</v>
      </c>
      <c r="BV183" s="87">
        <v>7057.36</v>
      </c>
      <c r="BW183" s="87">
        <v>4349.9648432006752</v>
      </c>
      <c r="BX183" s="86">
        <f t="shared" si="45"/>
        <v>0.98604934858369475</v>
      </c>
      <c r="BY183" s="86">
        <f t="shared" si="45"/>
        <v>1.6223947214265855</v>
      </c>
      <c r="BZ183" s="88">
        <v>7738110.5999999996</v>
      </c>
      <c r="CA183" s="91">
        <v>9488797.25</v>
      </c>
      <c r="CB183" s="91">
        <v>2144200</v>
      </c>
      <c r="CC183" s="89">
        <f t="shared" si="38"/>
        <v>3.6088567297826692</v>
      </c>
      <c r="CD183" s="89">
        <f t="shared" si="38"/>
        <v>4.4253321751702268</v>
      </c>
      <c r="CE183" s="89"/>
      <c r="CF183" s="10"/>
      <c r="CG183" s="10"/>
      <c r="CH183" s="10"/>
      <c r="CI183" s="10"/>
      <c r="CJ183" s="10"/>
      <c r="CK183" s="10"/>
      <c r="CL183" s="10"/>
      <c r="CM183" s="10"/>
    </row>
    <row r="184" spans="1:91" ht="13.15" x14ac:dyDescent="0.4">
      <c r="A184" s="32">
        <f t="shared" si="27"/>
        <v>1996</v>
      </c>
      <c r="B184" s="88">
        <v>72892.898503999982</v>
      </c>
      <c r="C184" s="88">
        <v>97085.612993200004</v>
      </c>
      <c r="D184" s="104">
        <v>47002</v>
      </c>
      <c r="E184" s="86">
        <f t="shared" si="44"/>
        <v>1.5508467406493336</v>
      </c>
      <c r="F184" s="86">
        <f t="shared" si="44"/>
        <v>2.0655634439640869</v>
      </c>
      <c r="G184" s="86"/>
      <c r="H184" s="89"/>
      <c r="I184" s="86"/>
      <c r="J184" s="89"/>
      <c r="K184" s="89"/>
      <c r="L184" s="87">
        <v>80930.885352000012</v>
      </c>
      <c r="M184" s="87">
        <v>195548.51056569992</v>
      </c>
      <c r="N184" s="87">
        <v>147136.788405036</v>
      </c>
      <c r="O184" s="86">
        <f t="shared" si="37"/>
        <v>0.55003841139453613</v>
      </c>
      <c r="P184" s="86">
        <f t="shared" si="37"/>
        <v>1.3290252742733302</v>
      </c>
      <c r="Q184" s="87">
        <v>1991.6602666666665</v>
      </c>
      <c r="R184" s="87">
        <v>5287.5261333333328</v>
      </c>
      <c r="S184" s="87">
        <v>6065.91</v>
      </c>
      <c r="T184" s="89">
        <f t="shared" si="33"/>
        <v>0.32833660022431366</v>
      </c>
      <c r="U184" s="89">
        <f t="shared" si="33"/>
        <v>0.87167896215626883</v>
      </c>
      <c r="V184" s="111">
        <v>7252611.4728000006</v>
      </c>
      <c r="W184" s="90">
        <v>14489247.946231</v>
      </c>
      <c r="X184" s="99">
        <v>12007000</v>
      </c>
      <c r="Y184" s="86">
        <f t="shared" si="41"/>
        <v>0.60403193743649541</v>
      </c>
      <c r="Z184" s="86">
        <f t="shared" si="42"/>
        <v>1.2067334010353128</v>
      </c>
      <c r="AA184" s="86"/>
      <c r="AB184" s="86"/>
      <c r="AD184" s="86"/>
      <c r="AE184" s="86"/>
      <c r="AF184" s="86"/>
      <c r="AG184" s="87">
        <v>12629.9</v>
      </c>
      <c r="AH184" s="87">
        <v>14100.6</v>
      </c>
      <c r="AI184" s="87">
        <v>3334</v>
      </c>
      <c r="AJ184" s="86">
        <f t="shared" si="43"/>
        <v>0.89569947378125747</v>
      </c>
      <c r="AK184" s="86">
        <f t="shared" si="43"/>
        <v>4.2293341331733654</v>
      </c>
      <c r="AL184" s="87"/>
      <c r="AM184" s="87"/>
      <c r="AO184" s="86"/>
      <c r="AP184" s="86"/>
      <c r="AQ184" s="87">
        <v>12377.940444</v>
      </c>
      <c r="AR184" s="87">
        <v>17470.560049200001</v>
      </c>
      <c r="AS184" s="87">
        <v>8605</v>
      </c>
      <c r="AT184" s="89">
        <f t="shared" si="40"/>
        <v>1.4384590870424172</v>
      </c>
      <c r="AU184" s="89">
        <f t="shared" si="40"/>
        <v>2.0302800754445092</v>
      </c>
      <c r="AV184" s="88">
        <v>51494.330220000003</v>
      </c>
      <c r="AW184" s="88">
        <v>56324.859510000002</v>
      </c>
      <c r="AX184" s="88">
        <v>8257</v>
      </c>
      <c r="AY184" s="86">
        <f t="shared" si="35"/>
        <v>6.2364454668765896</v>
      </c>
      <c r="AZ184" s="86">
        <f t="shared" si="35"/>
        <v>6.8214677861208672</v>
      </c>
      <c r="BA184" s="87">
        <v>771621.78104999999</v>
      </c>
      <c r="BB184" s="87">
        <v>963783.78104999999</v>
      </c>
      <c r="BC184" s="99">
        <v>392667</v>
      </c>
      <c r="BD184" s="86">
        <f t="shared" si="36"/>
        <v>1.9650792683113172</v>
      </c>
      <c r="BE184" s="86">
        <f t="shared" si="36"/>
        <v>2.4544557628983337</v>
      </c>
      <c r="BF184" s="86"/>
      <c r="BG184" s="86"/>
      <c r="BH184" s="86"/>
      <c r="BI184" s="86"/>
      <c r="BJ184" s="86"/>
      <c r="BK184" s="87">
        <v>2951217.3630000004</v>
      </c>
      <c r="BL184" s="87">
        <v>4123708.6589000002</v>
      </c>
      <c r="BM184" s="87">
        <v>2910490</v>
      </c>
      <c r="BN184" s="86">
        <f t="shared" si="39"/>
        <v>1.0139933011279889</v>
      </c>
      <c r="BO184" s="86">
        <f t="shared" si="39"/>
        <v>1.4168434383557409</v>
      </c>
      <c r="BP184" s="86"/>
      <c r="BQ184" s="86"/>
      <c r="BS184" s="86"/>
      <c r="BT184" s="86"/>
      <c r="BU184" s="87">
        <v>4353.3</v>
      </c>
      <c r="BV184" s="87">
        <v>7306.15</v>
      </c>
      <c r="BW184" s="87">
        <v>4824.9741765178469</v>
      </c>
      <c r="BX184" s="86">
        <f t="shared" si="45"/>
        <v>0.90224317078972416</v>
      </c>
      <c r="BY184" s="86">
        <f t="shared" si="45"/>
        <v>1.5142360834919124</v>
      </c>
      <c r="BZ184" s="88">
        <v>12508210.77</v>
      </c>
      <c r="CA184" s="91">
        <v>14725288.77</v>
      </c>
      <c r="CB184" s="91">
        <v>5661250</v>
      </c>
      <c r="CC184" s="89">
        <f t="shared" si="38"/>
        <v>2.2094432801943031</v>
      </c>
      <c r="CD184" s="89">
        <f t="shared" si="38"/>
        <v>2.6010666849194082</v>
      </c>
      <c r="CE184" s="89"/>
      <c r="CF184" s="10"/>
      <c r="CG184" s="10"/>
      <c r="CH184" s="10"/>
      <c r="CI184" s="10"/>
      <c r="CJ184" s="10"/>
      <c r="CK184" s="10"/>
      <c r="CL184" s="10"/>
      <c r="CM184" s="10"/>
    </row>
    <row r="185" spans="1:91" ht="13.15" x14ac:dyDescent="0.4">
      <c r="A185" s="32">
        <f t="shared" si="27"/>
        <v>1997</v>
      </c>
      <c r="B185" s="88">
        <v>72857.300310625273</v>
      </c>
      <c r="C185" s="88">
        <v>101080.74980600001</v>
      </c>
      <c r="D185" s="104">
        <v>54207</v>
      </c>
      <c r="E185" s="86">
        <f t="shared" si="44"/>
        <v>1.3440570463339656</v>
      </c>
      <c r="F185" s="86">
        <f t="shared" si="44"/>
        <v>1.8647176528123675</v>
      </c>
      <c r="G185" s="86"/>
      <c r="H185" s="89"/>
      <c r="I185" s="86"/>
      <c r="J185" s="89"/>
      <c r="K185" s="89"/>
      <c r="L185" s="87">
        <v>75665.383172000002</v>
      </c>
      <c r="M185" s="87">
        <v>301291.542190818</v>
      </c>
      <c r="N185" s="87">
        <v>167247.47700000001</v>
      </c>
      <c r="O185" s="86">
        <f t="shared" si="37"/>
        <v>0.4524156927760411</v>
      </c>
      <c r="P185" s="86">
        <f t="shared" si="37"/>
        <v>1.8014713740095343</v>
      </c>
      <c r="Q185" s="87">
        <v>1789.1744350000001</v>
      </c>
      <c r="R185" s="87">
        <v>5109.315286</v>
      </c>
      <c r="S185" s="87">
        <v>6830.77</v>
      </c>
      <c r="T185" s="89">
        <f t="shared" si="33"/>
        <v>0.26192866031208778</v>
      </c>
      <c r="U185" s="89">
        <f t="shared" si="33"/>
        <v>0.74798526169084889</v>
      </c>
      <c r="V185" s="111">
        <v>10405738.621199999</v>
      </c>
      <c r="W185" s="90">
        <v>21719983.174649999</v>
      </c>
      <c r="X185" s="99">
        <v>15283000</v>
      </c>
      <c r="Y185" s="86">
        <f t="shared" si="41"/>
        <v>0.6808701577700712</v>
      </c>
      <c r="Z185" s="86">
        <f t="shared" si="42"/>
        <v>1.4211858388176404</v>
      </c>
      <c r="AA185" s="86"/>
      <c r="AB185" s="86"/>
      <c r="AD185" s="86"/>
      <c r="AE185" s="86"/>
      <c r="AF185" s="86"/>
      <c r="AG185" s="87">
        <v>12583.8</v>
      </c>
      <c r="AH185" s="87">
        <v>13905.5</v>
      </c>
      <c r="AI185" s="87">
        <v>3380</v>
      </c>
      <c r="AJ185" s="86">
        <f t="shared" si="43"/>
        <v>0.9049512782711876</v>
      </c>
      <c r="AK185" s="86">
        <f t="shared" si="43"/>
        <v>4.1140532544378701</v>
      </c>
      <c r="AL185" s="87"/>
      <c r="AM185" s="87"/>
      <c r="AO185" s="86"/>
      <c r="AP185" s="86"/>
      <c r="AQ185" s="87">
        <v>13188.256487999999</v>
      </c>
      <c r="AR185" s="87">
        <v>19053.3275856</v>
      </c>
      <c r="AS185" s="87">
        <v>9730</v>
      </c>
      <c r="AT185" s="89">
        <f t="shared" si="40"/>
        <v>1.355422043987667</v>
      </c>
      <c r="AU185" s="89">
        <f t="shared" si="40"/>
        <v>1.9582042739568346</v>
      </c>
      <c r="AV185" s="88">
        <v>47543.730780000005</v>
      </c>
      <c r="AW185" s="88">
        <v>55622.852180000002</v>
      </c>
      <c r="AX185" s="88">
        <v>10774</v>
      </c>
      <c r="AY185" s="86">
        <f t="shared" si="35"/>
        <v>4.412820751809913</v>
      </c>
      <c r="AZ185" s="86">
        <f t="shared" si="35"/>
        <v>5.1626927956190833</v>
      </c>
      <c r="BA185" s="87">
        <v>713926.75595999998</v>
      </c>
      <c r="BB185" s="87">
        <v>987582.45595999993</v>
      </c>
      <c r="BC185" s="99">
        <v>503580</v>
      </c>
      <c r="BD185" s="86">
        <f t="shared" si="36"/>
        <v>1.4177027601572738</v>
      </c>
      <c r="BE185" s="86">
        <f t="shared" si="36"/>
        <v>1.961123269311728</v>
      </c>
      <c r="BF185" s="86"/>
      <c r="BG185" s="86"/>
      <c r="BH185" s="86"/>
      <c r="BI185" s="86"/>
      <c r="BJ185" s="86"/>
      <c r="BK185" s="87">
        <v>3387308</v>
      </c>
      <c r="BL185" s="87">
        <v>4480318.4000000004</v>
      </c>
      <c r="BM185" s="87">
        <v>3225850</v>
      </c>
      <c r="BN185" s="86">
        <f t="shared" si="39"/>
        <v>1.0500513043073918</v>
      </c>
      <c r="BO185" s="86">
        <f t="shared" si="39"/>
        <v>1.3888799541206196</v>
      </c>
      <c r="BP185" s="86"/>
      <c r="BQ185" s="86"/>
      <c r="BS185" s="86"/>
      <c r="BT185" s="86"/>
      <c r="BU185" s="87">
        <v>4632.5</v>
      </c>
      <c r="BV185" s="87">
        <v>8089.9</v>
      </c>
      <c r="BW185" s="87">
        <v>5430.398406374502</v>
      </c>
      <c r="BX185" s="86">
        <f t="shared" si="45"/>
        <v>0.85306816431039667</v>
      </c>
      <c r="BY185" s="86">
        <f t="shared" si="45"/>
        <v>1.4897433658833628</v>
      </c>
      <c r="BZ185" s="88">
        <v>12852697.145000001</v>
      </c>
      <c r="CA185" s="91">
        <v>15008935.145000001</v>
      </c>
      <c r="CB185" s="91">
        <v>10042000</v>
      </c>
      <c r="CC185" s="89">
        <f t="shared" si="38"/>
        <v>1.2798941590320654</v>
      </c>
      <c r="CD185" s="89">
        <f t="shared" si="38"/>
        <v>1.4946161267675764</v>
      </c>
      <c r="CE185" s="89"/>
      <c r="CF185" s="10"/>
      <c r="CG185" s="10"/>
      <c r="CH185" s="10"/>
      <c r="CI185" s="10"/>
      <c r="CJ185" s="10"/>
      <c r="CK185" s="10"/>
      <c r="CL185" s="10"/>
      <c r="CM185" s="10"/>
    </row>
    <row r="186" spans="1:91" ht="13.15" x14ac:dyDescent="0.4">
      <c r="A186" s="32">
        <f t="shared" si="27"/>
        <v>1998</v>
      </c>
      <c r="B186" s="88">
        <v>81071.748286024682</v>
      </c>
      <c r="C186" s="88">
        <v>112244.88875400001</v>
      </c>
      <c r="D186" s="104">
        <v>56752</v>
      </c>
      <c r="E186" s="86">
        <f t="shared" si="44"/>
        <v>1.4285267177548753</v>
      </c>
      <c r="F186" s="86">
        <f t="shared" si="44"/>
        <v>1.9778137995841558</v>
      </c>
      <c r="G186" s="86"/>
      <c r="H186" s="89"/>
      <c r="I186" s="86"/>
      <c r="J186" s="89"/>
      <c r="K186" s="89"/>
      <c r="L186" s="87">
        <v>93121.366446000015</v>
      </c>
      <c r="M186" s="87">
        <v>439949.29138396383</v>
      </c>
      <c r="N186" s="87">
        <v>181827.55300000001</v>
      </c>
      <c r="O186" s="86">
        <f t="shared" si="37"/>
        <v>0.51214111893151859</v>
      </c>
      <c r="P186" s="86">
        <f t="shared" si="37"/>
        <v>2.4195963929843121</v>
      </c>
      <c r="Q186" s="87">
        <v>2200.6345375000001</v>
      </c>
      <c r="R186" s="87">
        <v>5597.6023162500005</v>
      </c>
      <c r="S186" s="87">
        <v>7723.13</v>
      </c>
      <c r="T186" s="89">
        <f t="shared" si="33"/>
        <v>0.28494076074078772</v>
      </c>
      <c r="U186" s="89">
        <f t="shared" si="33"/>
        <v>0.72478416344798036</v>
      </c>
      <c r="V186" s="111">
        <v>15650812.705599997</v>
      </c>
      <c r="W186" s="90">
        <v>31200274.686265998</v>
      </c>
      <c r="X186" s="99">
        <v>16880000</v>
      </c>
      <c r="Y186" s="86">
        <f t="shared" si="41"/>
        <v>0.92718084748815144</v>
      </c>
      <c r="Z186" s="86">
        <f t="shared" si="42"/>
        <v>1.848357505110545</v>
      </c>
      <c r="AA186" s="86"/>
      <c r="AB186" s="86"/>
      <c r="AD186" s="86"/>
      <c r="AE186" s="86"/>
      <c r="AF186" s="86"/>
      <c r="AG186" s="87">
        <v>13185.1</v>
      </c>
      <c r="AH186" s="87">
        <v>15641</v>
      </c>
      <c r="AI186" s="87">
        <v>3280</v>
      </c>
      <c r="AJ186" s="86">
        <f t="shared" si="43"/>
        <v>0.84298318521833648</v>
      </c>
      <c r="AK186" s="86">
        <f t="shared" si="43"/>
        <v>4.7685975609756097</v>
      </c>
      <c r="AL186" s="87"/>
      <c r="AM186" s="87"/>
      <c r="AO186" s="86"/>
      <c r="AP186" s="86"/>
      <c r="AQ186" s="87">
        <v>16215.947496000001</v>
      </c>
      <c r="AR186" s="87">
        <v>22475.855197600002</v>
      </c>
      <c r="AS186" s="87">
        <v>12714</v>
      </c>
      <c r="AT186" s="89">
        <f t="shared" si="40"/>
        <v>1.2754402623879189</v>
      </c>
      <c r="AU186" s="89">
        <f t="shared" si="40"/>
        <v>1.7678036178700647</v>
      </c>
      <c r="AV186" s="88">
        <v>52368.084520000004</v>
      </c>
      <c r="AW186" s="88">
        <v>59562.120272</v>
      </c>
      <c r="AX186" s="88">
        <v>13642</v>
      </c>
      <c r="AY186" s="86">
        <f t="shared" si="35"/>
        <v>3.8387395191320923</v>
      </c>
      <c r="AZ186" s="86">
        <f t="shared" si="35"/>
        <v>4.3660841718223136</v>
      </c>
      <c r="BA186" s="87">
        <v>910485.24250000005</v>
      </c>
      <c r="BB186" s="87">
        <v>1288741.6425000001</v>
      </c>
      <c r="BC186" s="99">
        <v>545199</v>
      </c>
      <c r="BD186" s="86">
        <f t="shared" si="36"/>
        <v>1.6700053420861007</v>
      </c>
      <c r="BE186" s="86">
        <f t="shared" si="36"/>
        <v>2.3638004517616507</v>
      </c>
      <c r="BF186" s="86"/>
      <c r="BG186" s="86"/>
      <c r="BH186" s="86"/>
      <c r="BI186" s="86"/>
      <c r="BJ186" s="86"/>
      <c r="BK186" s="87">
        <v>4542883.9050000003</v>
      </c>
      <c r="BL186" s="87">
        <v>6196896.9534</v>
      </c>
      <c r="BM186" s="87">
        <v>3703570</v>
      </c>
      <c r="BN186" s="86">
        <f t="shared" si="39"/>
        <v>1.2266229354379694</v>
      </c>
      <c r="BO186" s="86">
        <f t="shared" si="39"/>
        <v>1.6732225807531651</v>
      </c>
      <c r="BP186" s="86"/>
      <c r="BQ186" s="86"/>
      <c r="BS186" s="86"/>
      <c r="BT186" s="86"/>
      <c r="BU186" s="87">
        <v>5076.32</v>
      </c>
      <c r="BV186" s="87">
        <v>9073.34</v>
      </c>
      <c r="BW186" s="87">
        <v>5985.7816400110933</v>
      </c>
      <c r="BX186" s="86">
        <f t="shared" si="45"/>
        <v>0.84806301086362246</v>
      </c>
      <c r="BY186" s="86">
        <f t="shared" si="45"/>
        <v>1.5158154015092313</v>
      </c>
      <c r="BZ186" s="88">
        <v>14737768.425000001</v>
      </c>
      <c r="CA186" s="91">
        <v>17015049.425000001</v>
      </c>
      <c r="CB186" s="91">
        <v>9093620</v>
      </c>
      <c r="CC186" s="89">
        <f t="shared" si="38"/>
        <v>1.620671242585461</v>
      </c>
      <c r="CD186" s="89">
        <f t="shared" si="38"/>
        <v>1.8710974754828111</v>
      </c>
      <c r="CE186" s="89"/>
      <c r="CF186" s="10"/>
      <c r="CG186" s="10"/>
      <c r="CH186" s="10"/>
      <c r="CI186" s="10"/>
      <c r="CJ186" s="10"/>
      <c r="CK186" s="10"/>
      <c r="CL186" s="10"/>
      <c r="CM186" s="10"/>
    </row>
    <row r="187" spans="1:91" ht="13.15" x14ac:dyDescent="0.4">
      <c r="A187" s="32">
        <f t="shared" si="27"/>
        <v>1999</v>
      </c>
      <c r="B187" s="88">
        <v>82457.348352893037</v>
      </c>
      <c r="C187" s="88">
        <v>121852.61360219998</v>
      </c>
      <c r="D187" s="104">
        <v>55020</v>
      </c>
      <c r="E187" s="86">
        <f t="shared" si="44"/>
        <v>1.4986795411285538</v>
      </c>
      <c r="F187" s="86">
        <f t="shared" si="44"/>
        <v>2.2146967212322788</v>
      </c>
      <c r="G187" s="86"/>
      <c r="H187" s="89"/>
      <c r="I187" s="86"/>
      <c r="J187" s="89"/>
      <c r="K187" s="89"/>
      <c r="L187" s="87">
        <v>145090.76240000001</v>
      </c>
      <c r="M187" s="87">
        <v>613135.6682268572</v>
      </c>
      <c r="N187" s="87">
        <v>208259.18429736097</v>
      </c>
      <c r="O187" s="86">
        <f t="shared" si="37"/>
        <v>0.69668361993021877</v>
      </c>
      <c r="P187" s="86">
        <f t="shared" si="37"/>
        <v>2.9440990576021706</v>
      </c>
      <c r="Q187" s="87">
        <v>2666.5203475000003</v>
      </c>
      <c r="R187" s="87">
        <v>6225.1370081666673</v>
      </c>
      <c r="S187" s="87">
        <v>8371.33</v>
      </c>
      <c r="T187" s="89">
        <f t="shared" si="33"/>
        <v>0.3185300719837828</v>
      </c>
      <c r="U187" s="89">
        <f t="shared" si="33"/>
        <v>0.74362580476061357</v>
      </c>
      <c r="V187" s="111">
        <v>22639095.254700001</v>
      </c>
      <c r="W187" s="90">
        <v>44908672.545148</v>
      </c>
      <c r="X187" s="99">
        <v>20144000</v>
      </c>
      <c r="Y187" s="86">
        <f t="shared" si="41"/>
        <v>1.1238629494986101</v>
      </c>
      <c r="Z187" s="86">
        <f t="shared" si="42"/>
        <v>2.2293820763079824</v>
      </c>
      <c r="AA187" s="86"/>
      <c r="AB187" s="86"/>
      <c r="AD187" s="86"/>
      <c r="AE187" s="86"/>
      <c r="AF187" s="86"/>
      <c r="AG187" s="96">
        <v>13759.9</v>
      </c>
      <c r="AH187" s="96">
        <v>16783.400000000001</v>
      </c>
      <c r="AI187" s="96">
        <v>2705</v>
      </c>
      <c r="AJ187" s="97">
        <f>AG187/$AI187</f>
        <v>5.0868391866913125</v>
      </c>
      <c r="AK187" s="97">
        <f>AH187/$AI187</f>
        <v>6.2045841035120155</v>
      </c>
      <c r="AL187" s="88"/>
      <c r="AM187" s="88"/>
      <c r="AO187" s="86"/>
      <c r="AP187" s="86"/>
      <c r="AQ187" s="87">
        <v>20578.976291999999</v>
      </c>
      <c r="AR187" s="87">
        <v>28385.8951968</v>
      </c>
      <c r="AS187" s="87">
        <v>14736</v>
      </c>
      <c r="AT187" s="89">
        <f t="shared" si="40"/>
        <v>1.3965103346905536</v>
      </c>
      <c r="AU187" s="89">
        <f t="shared" si="40"/>
        <v>1.9262958195439739</v>
      </c>
      <c r="AV187" s="88">
        <v>59741.564099999996</v>
      </c>
      <c r="AW187" s="88">
        <v>67733.793156</v>
      </c>
      <c r="AX187" s="88">
        <v>15136</v>
      </c>
      <c r="AY187" s="86">
        <f t="shared" si="35"/>
        <v>3.946984943181818</v>
      </c>
      <c r="AZ187" s="86">
        <f t="shared" si="35"/>
        <v>4.4750127613636366</v>
      </c>
      <c r="BA187" s="87">
        <v>878069.98985000001</v>
      </c>
      <c r="BB187" s="87">
        <v>1384458.68985</v>
      </c>
      <c r="BC187" s="99">
        <v>674053</v>
      </c>
      <c r="BD187" s="86">
        <f t="shared" si="36"/>
        <v>1.3026720300184111</v>
      </c>
      <c r="BE187" s="86">
        <f t="shared" si="36"/>
        <v>2.053931500712852</v>
      </c>
      <c r="BF187" s="86"/>
      <c r="BG187" s="86"/>
      <c r="BH187" s="86"/>
      <c r="BI187" s="86"/>
      <c r="BJ187" s="86"/>
      <c r="BK187" s="87">
        <v>7029220.7759999996</v>
      </c>
      <c r="BL187" s="87">
        <v>8139229.1429999992</v>
      </c>
      <c r="BM187" s="87">
        <v>3989210</v>
      </c>
      <c r="BN187" s="86">
        <f t="shared" si="39"/>
        <v>1.7620583463893853</v>
      </c>
      <c r="BO187" s="86">
        <f t="shared" si="39"/>
        <v>2.0403110247392338</v>
      </c>
      <c r="BP187" s="86"/>
      <c r="BQ187" s="86"/>
      <c r="BS187" s="86"/>
      <c r="BT187" s="86"/>
      <c r="BU187" s="87">
        <v>5789.44</v>
      </c>
      <c r="BV187" s="87">
        <v>9933</v>
      </c>
      <c r="BW187" s="87">
        <v>5694.7137322427889</v>
      </c>
      <c r="BX187" s="86">
        <f t="shared" si="45"/>
        <v>1.0166340701589409</v>
      </c>
      <c r="BY187" s="86">
        <f t="shared" si="45"/>
        <v>1.7442492225308079</v>
      </c>
      <c r="BZ187" s="88">
        <v>16416918.285</v>
      </c>
      <c r="CA187" s="91">
        <v>19926012.285</v>
      </c>
      <c r="CB187" s="91">
        <v>10396700</v>
      </c>
      <c r="CC187" s="89">
        <f t="shared" si="38"/>
        <v>1.5790508800869507</v>
      </c>
      <c r="CD187" s="89">
        <f t="shared" si="38"/>
        <v>1.9165708623890274</v>
      </c>
      <c r="CE187" s="89"/>
      <c r="CF187" s="10"/>
      <c r="CG187" s="10"/>
      <c r="CH187" s="10"/>
      <c r="CI187" s="10"/>
      <c r="CJ187" s="10"/>
      <c r="CK187" s="10"/>
      <c r="CL187" s="10"/>
      <c r="CM187" s="10"/>
    </row>
    <row r="188" spans="1:91" ht="13.15" x14ac:dyDescent="0.4">
      <c r="A188" s="32">
        <f t="shared" si="27"/>
        <v>2000</v>
      </c>
      <c r="B188" s="88">
        <v>81266.596452185011</v>
      </c>
      <c r="C188" s="88">
        <v>127813.6324608</v>
      </c>
      <c r="D188" s="87">
        <v>55465.599999999999</v>
      </c>
      <c r="E188" s="86">
        <f t="shared" si="44"/>
        <v>1.4651711412512443</v>
      </c>
      <c r="F188" s="86">
        <f t="shared" si="44"/>
        <v>2.3043766309352103</v>
      </c>
      <c r="G188" s="86"/>
      <c r="H188" s="89"/>
      <c r="I188" s="89"/>
      <c r="J188" s="89"/>
      <c r="K188" s="89"/>
      <c r="L188" s="87">
        <v>149775.58375799999</v>
      </c>
      <c r="M188" s="87">
        <v>680993.42896054103</v>
      </c>
      <c r="N188" s="87">
        <v>236767.742</v>
      </c>
      <c r="O188" s="86">
        <f t="shared" si="37"/>
        <v>0.63258441581961788</v>
      </c>
      <c r="P188" s="86">
        <f t="shared" si="37"/>
        <v>2.8762086558250028</v>
      </c>
      <c r="Q188" s="87">
        <v>2693.3525</v>
      </c>
      <c r="R188" s="87">
        <v>6590.898005</v>
      </c>
      <c r="S188" s="87">
        <v>9062.85</v>
      </c>
      <c r="T188" s="89">
        <f t="shared" si="33"/>
        <v>0.29718603971156976</v>
      </c>
      <c r="U188" s="89">
        <f t="shared" si="33"/>
        <v>0.72724341735767439</v>
      </c>
      <c r="V188" s="111">
        <v>32031444.088799998</v>
      </c>
      <c r="W188" s="90">
        <v>67884551.518155009</v>
      </c>
      <c r="X188" s="99">
        <v>23285000</v>
      </c>
      <c r="Y188" s="86">
        <f t="shared" si="41"/>
        <v>1.3756256855829934</v>
      </c>
      <c r="Z188" s="86">
        <f t="shared" si="42"/>
        <v>2.9153769172495174</v>
      </c>
      <c r="AA188" s="86"/>
      <c r="AB188" s="86"/>
      <c r="AD188" s="86"/>
      <c r="AE188" s="86"/>
      <c r="AF188" s="86"/>
      <c r="AJ188" s="86"/>
      <c r="AK188" s="86"/>
      <c r="AL188" s="87"/>
      <c r="AM188" s="87"/>
      <c r="AO188" s="86"/>
      <c r="AP188" s="86"/>
      <c r="AQ188" s="87">
        <v>20438.999876999998</v>
      </c>
      <c r="AR188" s="87">
        <v>29068.808415299998</v>
      </c>
      <c r="AS188" s="87">
        <v>16051</v>
      </c>
      <c r="AT188" s="89">
        <f t="shared" si="40"/>
        <v>1.2733785980312753</v>
      </c>
      <c r="AU188" s="89">
        <f t="shared" si="40"/>
        <v>1.8110278746059434</v>
      </c>
      <c r="AV188" s="88">
        <v>62092.010700000006</v>
      </c>
      <c r="AW188" s="88">
        <v>72591.177708000003</v>
      </c>
      <c r="AX188" s="88">
        <v>15872</v>
      </c>
      <c r="AY188" s="86">
        <f t="shared" si="35"/>
        <v>3.9120470451108873</v>
      </c>
      <c r="AZ188" s="86">
        <f t="shared" si="35"/>
        <v>4.5735369019657259</v>
      </c>
      <c r="BA188" s="87">
        <v>809810.03443999996</v>
      </c>
      <c r="BB188" s="87">
        <v>1484916.7344399998</v>
      </c>
      <c r="BC188" s="99">
        <v>866231</v>
      </c>
      <c r="BD188" s="86">
        <f t="shared" si="36"/>
        <v>0.93486614360372688</v>
      </c>
      <c r="BE188" s="86">
        <f t="shared" si="36"/>
        <v>1.7142271916382579</v>
      </c>
      <c r="BF188" s="86"/>
      <c r="BG188" s="86"/>
      <c r="BH188" s="86"/>
      <c r="BI188" s="86"/>
      <c r="BJ188" s="86"/>
      <c r="BK188" s="87">
        <v>7880152.6700000009</v>
      </c>
      <c r="BL188" s="87">
        <v>9445496.6970000006</v>
      </c>
      <c r="BM188" s="87">
        <v>4214040</v>
      </c>
      <c r="BN188" s="86">
        <f t="shared" si="39"/>
        <v>1.8699757643496504</v>
      </c>
      <c r="BO188" s="86">
        <f t="shared" si="39"/>
        <v>2.2414349880399809</v>
      </c>
      <c r="BP188" s="86"/>
      <c r="BQ188" s="86"/>
      <c r="BR188" s="86"/>
      <c r="BS188" s="86"/>
      <c r="BT188" s="86"/>
      <c r="BU188" s="87">
        <v>6250.71</v>
      </c>
      <c r="BV188" s="87">
        <v>10404.34</v>
      </c>
      <c r="BW188" s="87">
        <v>5333.5437475029967</v>
      </c>
      <c r="BX188" s="86">
        <f t="shared" si="45"/>
        <v>1.1719618879898366</v>
      </c>
      <c r="BY188" s="86">
        <f t="shared" si="45"/>
        <v>1.950736788250963</v>
      </c>
      <c r="BZ188" s="88">
        <v>17228985.592500001</v>
      </c>
      <c r="CA188" s="91">
        <v>24219424.592500001</v>
      </c>
      <c r="CB188" s="91">
        <v>15329700</v>
      </c>
      <c r="CC188" s="89">
        <f t="shared" si="38"/>
        <v>1.1238958096048848</v>
      </c>
      <c r="CD188" s="89">
        <f t="shared" si="38"/>
        <v>1.5799020589117856</v>
      </c>
      <c r="CE188" s="89"/>
      <c r="CF188" s="10"/>
      <c r="CG188" s="10"/>
      <c r="CH188" s="10"/>
      <c r="CI188" s="10"/>
      <c r="CJ188" s="10"/>
      <c r="CK188" s="10"/>
      <c r="CL188" s="10"/>
      <c r="CM188" s="10"/>
    </row>
    <row r="189" spans="1:91" ht="13.15" x14ac:dyDescent="0.4">
      <c r="A189" s="32">
        <f t="shared" si="27"/>
        <v>2001</v>
      </c>
      <c r="B189" s="100">
        <v>84479.653592718387</v>
      </c>
      <c r="C189" s="100">
        <v>144308.19535200001</v>
      </c>
      <c r="D189" s="100">
        <v>50388.4</v>
      </c>
      <c r="E189" s="102">
        <f t="shared" si="44"/>
        <v>1.6765694801326969</v>
      </c>
      <c r="F189" s="102">
        <f t="shared" si="44"/>
        <v>2.8639169997856651</v>
      </c>
      <c r="G189" s="86"/>
      <c r="H189" s="89"/>
      <c r="I189" s="89"/>
      <c r="J189" s="89"/>
      <c r="K189" s="89"/>
      <c r="N189" s="87"/>
      <c r="O189" s="86"/>
      <c r="P189" s="86"/>
      <c r="Q189" s="86"/>
      <c r="R189" s="86"/>
      <c r="T189" s="86"/>
      <c r="U189" s="86"/>
      <c r="X189" s="87"/>
      <c r="Y189" s="86"/>
      <c r="Z189" s="86"/>
      <c r="AA189" s="86"/>
      <c r="AB189" s="86"/>
      <c r="AC189" s="86"/>
      <c r="AD189" s="86"/>
      <c r="AE189" s="86"/>
      <c r="AF189" s="86"/>
      <c r="AI189" s="86"/>
      <c r="AJ189" s="86"/>
      <c r="AK189" s="86"/>
      <c r="AL189" s="86"/>
      <c r="AM189" s="86"/>
      <c r="AO189" s="86"/>
      <c r="AP189" s="86"/>
      <c r="AS189" s="86"/>
      <c r="AT189" s="86"/>
      <c r="AU189" s="86"/>
      <c r="AX189" s="86"/>
      <c r="AY189" s="86"/>
      <c r="AZ189" s="86"/>
      <c r="BD189" s="86"/>
      <c r="BE189" s="86"/>
      <c r="BF189" s="86"/>
      <c r="BG189" s="86"/>
      <c r="BH189" s="86"/>
      <c r="BI189" s="86"/>
      <c r="BJ189" s="86"/>
      <c r="BK189" s="87">
        <v>10124356.800000001</v>
      </c>
      <c r="BL189" s="87">
        <v>12025061.520000001</v>
      </c>
      <c r="BM189" s="87">
        <v>4891540</v>
      </c>
      <c r="BN189" s="86">
        <f t="shared" si="39"/>
        <v>2.0697687844727839</v>
      </c>
      <c r="BO189" s="86">
        <f t="shared" si="39"/>
        <v>2.4583385845766368</v>
      </c>
      <c r="BP189" s="86"/>
      <c r="BQ189" s="86"/>
      <c r="BR189" s="86"/>
      <c r="BS189" s="86"/>
      <c r="BT189" s="86"/>
      <c r="BU189" s="87">
        <v>7168.46</v>
      </c>
      <c r="BV189" s="87">
        <v>12076.08</v>
      </c>
      <c r="BW189" s="87">
        <v>4616.5086673889482</v>
      </c>
      <c r="BX189" s="86">
        <f t="shared" si="45"/>
        <v>1.5527881601605247</v>
      </c>
      <c r="BY189" s="86">
        <f t="shared" si="45"/>
        <v>2.6158469246046301</v>
      </c>
      <c r="BZ189" s="88">
        <v>17609215.959999997</v>
      </c>
      <c r="CA189" s="91">
        <v>28136429.122999996</v>
      </c>
      <c r="CB189" s="91">
        <v>16588599.999999998</v>
      </c>
      <c r="CC189" s="89">
        <f t="shared" si="38"/>
        <v>1.0615251413621403</v>
      </c>
      <c r="CD189" s="89">
        <f t="shared" si="38"/>
        <v>1.6961304222779499</v>
      </c>
      <c r="CE189" s="89"/>
      <c r="CF189" s="10"/>
      <c r="CG189" s="10"/>
      <c r="CH189" s="10"/>
      <c r="CI189" s="10"/>
      <c r="CJ189" s="10"/>
      <c r="CK189" s="10"/>
      <c r="CL189" s="10"/>
      <c r="CM189" s="10"/>
    </row>
    <row r="190" spans="1:91" ht="13.15" x14ac:dyDescent="0.4">
      <c r="A190" s="32">
        <f t="shared" si="27"/>
        <v>2002</v>
      </c>
      <c r="B190" s="100">
        <v>294351.0678026051</v>
      </c>
      <c r="C190" s="100">
        <v>461394.45743999997</v>
      </c>
      <c r="D190" s="100">
        <v>55074.8</v>
      </c>
      <c r="E190" s="102">
        <f t="shared" si="44"/>
        <v>5.3445689825946729</v>
      </c>
      <c r="F190" s="102">
        <f t="shared" si="44"/>
        <v>8.3775966038914333</v>
      </c>
      <c r="G190" s="86"/>
      <c r="H190" s="89"/>
      <c r="I190" s="89"/>
      <c r="J190" s="89"/>
      <c r="K190" s="89"/>
      <c r="N190" s="87"/>
      <c r="O190" s="86"/>
      <c r="P190" s="86"/>
      <c r="Q190" s="86"/>
      <c r="R190" s="86"/>
      <c r="T190" s="86"/>
      <c r="U190" s="86"/>
      <c r="X190" s="87"/>
      <c r="Y190" s="86"/>
      <c r="Z190" s="86"/>
      <c r="AA190" s="86"/>
      <c r="AB190" s="86"/>
      <c r="AC190" s="86"/>
      <c r="AD190" s="86"/>
      <c r="AE190" s="86"/>
      <c r="AF190" s="86"/>
      <c r="AI190" s="86"/>
      <c r="AJ190" s="86"/>
      <c r="AK190" s="86"/>
      <c r="AL190" s="86"/>
      <c r="AM190" s="86"/>
      <c r="AN190" s="86"/>
      <c r="AO190" s="86"/>
      <c r="AP190" s="86"/>
      <c r="AS190" s="86"/>
      <c r="AT190" s="86"/>
      <c r="AU190" s="86"/>
      <c r="AX190" s="86"/>
      <c r="AY190" s="86"/>
      <c r="AZ190" s="86"/>
      <c r="BD190" s="86"/>
      <c r="BE190" s="86"/>
      <c r="BF190" s="86"/>
      <c r="BG190" s="86"/>
      <c r="BH190" s="86"/>
      <c r="BI190" s="86"/>
      <c r="BJ190" s="86"/>
      <c r="BK190" s="87">
        <v>17289427.701000001</v>
      </c>
      <c r="BL190" s="87">
        <v>20831988.034000002</v>
      </c>
      <c r="BM190" s="87">
        <v>5048340</v>
      </c>
      <c r="BN190" s="86">
        <f t="shared" si="39"/>
        <v>3.4247748172666661</v>
      </c>
      <c r="BO190" s="86">
        <f t="shared" si="39"/>
        <v>4.1265025798579336</v>
      </c>
      <c r="BP190" s="86"/>
      <c r="BQ190" s="86"/>
      <c r="BR190" s="86"/>
      <c r="BS190" s="86"/>
      <c r="BT190" s="86"/>
      <c r="BU190" s="87">
        <v>9156.59</v>
      </c>
      <c r="BV190" s="87">
        <v>12669.02</v>
      </c>
      <c r="BW190" s="87">
        <v>2596.9889705882351</v>
      </c>
      <c r="BX190" s="86">
        <f t="shared" si="45"/>
        <v>3.5258486284313992</v>
      </c>
      <c r="BY190" s="86">
        <f t="shared" si="45"/>
        <v>4.8783495592321993</v>
      </c>
      <c r="BZ190" s="87">
        <v>30938016.587499999</v>
      </c>
      <c r="CA190" s="90">
        <v>46691658.432499997</v>
      </c>
      <c r="CB190" s="90">
        <v>21734600</v>
      </c>
      <c r="CC190" s="86">
        <f t="shared" si="38"/>
        <v>1.4234454090482456</v>
      </c>
      <c r="CD190" s="86">
        <f t="shared" si="38"/>
        <v>2.148263986109705</v>
      </c>
      <c r="CE190" s="86"/>
      <c r="CF190" s="10"/>
      <c r="CG190" s="10"/>
      <c r="CH190" s="10"/>
      <c r="CI190" s="10"/>
      <c r="CJ190" s="10"/>
      <c r="CK190" s="10"/>
      <c r="CL190" s="10"/>
      <c r="CM190" s="10"/>
    </row>
    <row r="191" spans="1:91" ht="13.15" x14ac:dyDescent="0.4">
      <c r="A191" s="32">
        <f t="shared" si="27"/>
        <v>2003</v>
      </c>
      <c r="B191" s="88">
        <v>298066.10387159517</v>
      </c>
      <c r="C191" s="88">
        <v>522513.60619199998</v>
      </c>
      <c r="D191" s="87">
        <v>74320.100000000006</v>
      </c>
      <c r="E191" s="86"/>
      <c r="F191" s="86"/>
      <c r="G191" s="86"/>
      <c r="H191" s="89"/>
      <c r="I191" s="89"/>
      <c r="J191" s="89"/>
      <c r="K191" s="89"/>
      <c r="L191" s="86"/>
      <c r="M191" s="86"/>
      <c r="N191" s="86"/>
      <c r="O191" s="86"/>
      <c r="P191" s="86"/>
      <c r="Q191" s="86"/>
      <c r="R191" s="86"/>
      <c r="T191" s="86"/>
      <c r="U191" s="86"/>
      <c r="X191" s="87"/>
      <c r="Y191" s="86"/>
      <c r="Z191" s="86"/>
      <c r="AA191" s="86"/>
      <c r="AB191" s="86"/>
      <c r="AC191" s="86"/>
      <c r="AD191" s="86"/>
      <c r="AE191" s="86"/>
      <c r="AF191" s="86"/>
      <c r="AI191" s="86"/>
      <c r="AJ191" s="86"/>
      <c r="AK191" s="86"/>
      <c r="AL191" s="86"/>
      <c r="AM191" s="86"/>
      <c r="AN191" s="86"/>
      <c r="AO191" s="86"/>
      <c r="AP191" s="86"/>
      <c r="AS191" s="86"/>
      <c r="AT191" s="86"/>
      <c r="AU191" s="86"/>
      <c r="AX191" s="86"/>
      <c r="AY191" s="86"/>
      <c r="AZ191" s="86"/>
      <c r="BD191" s="86"/>
      <c r="BE191" s="86"/>
      <c r="BF191" s="86"/>
      <c r="BG191" s="86"/>
      <c r="BH191" s="86"/>
      <c r="BI191" s="86"/>
      <c r="BJ191" s="86"/>
      <c r="BK191" s="96">
        <v>15150424.896</v>
      </c>
      <c r="BL191" s="96">
        <v>18414345.945599999</v>
      </c>
      <c r="BM191" s="96">
        <v>5538440</v>
      </c>
      <c r="BN191" s="97">
        <f t="shared" si="39"/>
        <v>2.735504022071197</v>
      </c>
      <c r="BO191" s="97">
        <f t="shared" si="39"/>
        <v>3.3248253922765252</v>
      </c>
      <c r="BP191" s="86"/>
      <c r="BQ191" s="86"/>
      <c r="BR191" s="86"/>
      <c r="BS191" s="86"/>
      <c r="BT191" s="86"/>
      <c r="BU191" s="100">
        <v>10033.56</v>
      </c>
      <c r="BV191" s="100">
        <v>13446.55</v>
      </c>
      <c r="BW191" s="100">
        <v>2811.4436860068258</v>
      </c>
      <c r="BX191" s="102">
        <f>BU191/$BW191</f>
        <v>3.5688283745248879</v>
      </c>
      <c r="BY191" s="102">
        <f>BV191/$BW191</f>
        <v>4.7827918684362913</v>
      </c>
      <c r="BZ191" s="87">
        <v>39104658</v>
      </c>
      <c r="CA191" s="90">
        <v>63158702.285999998</v>
      </c>
      <c r="CB191" s="90">
        <v>26380400</v>
      </c>
      <c r="CC191" s="86">
        <f t="shared" si="38"/>
        <v>1.4823375688010796</v>
      </c>
      <c r="CD191" s="86">
        <f t="shared" si="38"/>
        <v>2.3941525634941092</v>
      </c>
      <c r="CE191" s="86"/>
      <c r="CF191" s="10"/>
      <c r="CG191" s="10"/>
      <c r="CH191" s="10"/>
      <c r="CI191" s="10"/>
      <c r="CJ191" s="10"/>
      <c r="CK191" s="10"/>
      <c r="CL191" s="10"/>
      <c r="CM191" s="10"/>
    </row>
    <row r="192" spans="1:91" ht="13.15" x14ac:dyDescent="0.4">
      <c r="A192" s="32">
        <f t="shared" si="27"/>
        <v>2004</v>
      </c>
      <c r="D192" s="86"/>
      <c r="E192" s="86"/>
      <c r="F192" s="86"/>
      <c r="G192" s="86"/>
      <c r="H192" s="89"/>
      <c r="I192" s="89"/>
      <c r="J192" s="89"/>
      <c r="K192" s="89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X192" s="87"/>
      <c r="Y192" s="86"/>
      <c r="Z192" s="86"/>
      <c r="AA192" s="86"/>
      <c r="AB192" s="86"/>
      <c r="AC192" s="86"/>
      <c r="AD192" s="86"/>
      <c r="AE192" s="86"/>
      <c r="AF192" s="86"/>
      <c r="AI192" s="86"/>
      <c r="AJ192" s="86"/>
      <c r="AK192" s="86"/>
      <c r="AL192" s="86"/>
      <c r="AM192" s="86"/>
      <c r="AN192" s="86"/>
      <c r="AO192" s="86"/>
      <c r="AP192" s="86"/>
      <c r="AS192" s="86"/>
      <c r="AT192" s="86"/>
      <c r="AU192" s="86"/>
      <c r="AX192" s="86"/>
      <c r="AY192" s="86"/>
      <c r="AZ192" s="86"/>
      <c r="BD192" s="86"/>
      <c r="BE192" s="86"/>
      <c r="BF192" s="86"/>
      <c r="BG192" s="86"/>
      <c r="BH192" s="86"/>
      <c r="BI192" s="86"/>
      <c r="BJ192" s="86"/>
      <c r="BM192" s="86"/>
      <c r="BN192" s="86"/>
      <c r="BO192" s="86"/>
      <c r="BP192" s="86"/>
      <c r="BQ192" s="86"/>
      <c r="BR192" s="86"/>
      <c r="BS192" s="86"/>
      <c r="BT192" s="86"/>
      <c r="BW192" s="86"/>
      <c r="BX192" s="86"/>
      <c r="BY192" s="86"/>
      <c r="CB192" s="87"/>
      <c r="CC192" s="86"/>
      <c r="CD192" s="86"/>
      <c r="CE192" s="86"/>
      <c r="CF192" s="10"/>
      <c r="CG192" s="10"/>
      <c r="CH192" s="10"/>
      <c r="CI192" s="10"/>
      <c r="CJ192" s="10"/>
      <c r="CK192" s="10"/>
      <c r="CL192" s="10"/>
      <c r="CM192" s="10"/>
    </row>
    <row r="193" spans="1:91" ht="13.15" x14ac:dyDescent="0.4">
      <c r="A193" s="32">
        <f t="shared" si="27"/>
        <v>2005</v>
      </c>
      <c r="D193" s="86"/>
      <c r="E193" s="86"/>
      <c r="F193" s="86"/>
      <c r="G193" s="86"/>
      <c r="H193" s="89"/>
      <c r="I193" s="89"/>
      <c r="J193" s="89"/>
      <c r="K193" s="89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X193" s="87"/>
      <c r="Y193" s="86"/>
      <c r="Z193" s="86"/>
      <c r="AA193" s="86"/>
      <c r="AB193" s="86"/>
      <c r="AC193" s="86"/>
      <c r="AD193" s="86"/>
      <c r="AE193" s="86"/>
      <c r="AF193" s="86"/>
      <c r="AI193" s="86"/>
      <c r="AJ193" s="86"/>
      <c r="AK193" s="86"/>
      <c r="AL193" s="86"/>
      <c r="AM193" s="86"/>
      <c r="AN193" s="86"/>
      <c r="AO193" s="86"/>
      <c r="AP193" s="86"/>
      <c r="AS193" s="86"/>
      <c r="AT193" s="86"/>
      <c r="AU193" s="86"/>
      <c r="AX193" s="86"/>
      <c r="AY193" s="86"/>
      <c r="AZ193" s="86"/>
      <c r="BD193" s="86"/>
      <c r="BE193" s="86"/>
      <c r="BF193" s="86"/>
      <c r="BG193" s="86"/>
      <c r="BH193" s="86"/>
      <c r="BI193" s="86"/>
      <c r="BJ193" s="86"/>
      <c r="BK193" s="86"/>
      <c r="BL193" s="86"/>
      <c r="BM193" s="86"/>
      <c r="BN193" s="86"/>
      <c r="BO193" s="86"/>
      <c r="BP193" s="86"/>
      <c r="BQ193" s="86"/>
      <c r="BR193" s="86"/>
      <c r="BS193" s="86"/>
      <c r="BT193" s="86"/>
      <c r="BU193" s="86"/>
      <c r="BV193" s="86"/>
      <c r="BW193" s="86"/>
      <c r="BX193" s="86"/>
      <c r="BY193" s="86"/>
      <c r="BZ193" s="86"/>
      <c r="CA193" s="86"/>
      <c r="CB193" s="86"/>
      <c r="CC193" s="86"/>
      <c r="CD193" s="86"/>
      <c r="CE193" s="86"/>
      <c r="CF193" s="10"/>
      <c r="CG193" s="10"/>
      <c r="CH193" s="10"/>
      <c r="CI193" s="10"/>
      <c r="CJ193" s="10"/>
      <c r="CK193" s="10"/>
      <c r="CL193" s="10"/>
      <c r="CM193" s="10"/>
    </row>
    <row r="194" spans="1:91" ht="13.15" x14ac:dyDescent="0.4">
      <c r="A194" s="32">
        <f t="shared" si="27"/>
        <v>2006</v>
      </c>
      <c r="D194" s="86"/>
      <c r="E194" s="86"/>
      <c r="F194" s="86"/>
      <c r="G194" s="86"/>
      <c r="H194" s="89"/>
      <c r="I194" s="89"/>
      <c r="J194" s="89"/>
      <c r="K194" s="89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X194" s="87"/>
      <c r="Y194" s="86"/>
      <c r="Z194" s="86"/>
      <c r="AA194" s="86"/>
      <c r="AB194" s="86"/>
      <c r="AC194" s="86"/>
      <c r="AD194" s="86"/>
      <c r="AE194" s="86"/>
      <c r="AF194" s="86"/>
      <c r="AI194" s="86"/>
      <c r="AJ194" s="86"/>
      <c r="AK194" s="86"/>
      <c r="AL194" s="86"/>
      <c r="AM194" s="86"/>
      <c r="AN194" s="86"/>
      <c r="AO194" s="86"/>
      <c r="AP194" s="86"/>
      <c r="AQ194" s="86"/>
      <c r="AR194" s="86"/>
      <c r="AS194" s="86"/>
      <c r="AT194" s="86"/>
      <c r="AU194" s="86"/>
      <c r="AV194" s="86"/>
      <c r="AW194" s="86"/>
      <c r="AX194" s="86"/>
      <c r="AY194" s="86"/>
      <c r="AZ194" s="86"/>
      <c r="BA194" s="86"/>
      <c r="BB194" s="86"/>
      <c r="BC194" s="86"/>
      <c r="BD194" s="86"/>
      <c r="BE194" s="86"/>
      <c r="BF194" s="86"/>
      <c r="BG194" s="86"/>
      <c r="BH194" s="86"/>
      <c r="BI194" s="86"/>
      <c r="BJ194" s="86"/>
      <c r="BK194" s="86"/>
      <c r="BL194" s="86"/>
      <c r="BM194" s="86"/>
      <c r="BN194" s="86"/>
      <c r="BO194" s="86"/>
      <c r="BP194" s="86"/>
      <c r="BQ194" s="86"/>
      <c r="BR194" s="86"/>
      <c r="BS194" s="86"/>
      <c r="BT194" s="86"/>
      <c r="BU194" s="86"/>
      <c r="BV194" s="86"/>
      <c r="BW194" s="86"/>
      <c r="BX194" s="86"/>
      <c r="BY194" s="86"/>
      <c r="BZ194" s="86"/>
      <c r="CA194" s="86"/>
      <c r="CB194" s="86"/>
      <c r="CC194" s="86"/>
      <c r="CD194" s="86"/>
      <c r="CE194" s="86"/>
      <c r="CF194" s="10"/>
      <c r="CG194" s="10"/>
      <c r="CH194" s="10"/>
      <c r="CI194" s="10"/>
      <c r="CJ194" s="10"/>
      <c r="CK194" s="10"/>
      <c r="CL194" s="10"/>
      <c r="CM194" s="10"/>
    </row>
    <row r="195" spans="1:91" ht="13.15" x14ac:dyDescent="0.4">
      <c r="A195" s="32">
        <f t="shared" si="27"/>
        <v>2007</v>
      </c>
      <c r="D195" s="86"/>
      <c r="E195" s="86"/>
      <c r="F195" s="86"/>
      <c r="G195" s="86"/>
      <c r="H195" s="89"/>
      <c r="I195" s="89"/>
      <c r="J195" s="89"/>
      <c r="K195" s="89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  <c r="W195" s="86"/>
      <c r="X195" s="86"/>
      <c r="Y195" s="86"/>
      <c r="Z195" s="86"/>
      <c r="AA195" s="86"/>
      <c r="AB195" s="86"/>
      <c r="AC195" s="86"/>
      <c r="AD195" s="86"/>
      <c r="AE195" s="86"/>
      <c r="AF195" s="86"/>
      <c r="AG195" s="86"/>
      <c r="AH195" s="86"/>
      <c r="AI195" s="86"/>
      <c r="AJ195" s="86"/>
      <c r="AK195" s="86"/>
      <c r="AL195" s="86"/>
      <c r="AM195" s="86"/>
      <c r="AN195" s="86"/>
      <c r="AO195" s="86"/>
      <c r="AP195" s="86"/>
      <c r="AQ195" s="86"/>
      <c r="AR195" s="86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86"/>
      <c r="BE195" s="86"/>
      <c r="BF195" s="86"/>
      <c r="BG195" s="86"/>
      <c r="BH195" s="86"/>
      <c r="BI195" s="86"/>
      <c r="BJ195" s="86"/>
      <c r="BK195" s="86"/>
      <c r="BL195" s="86"/>
      <c r="BM195" s="86"/>
      <c r="BN195" s="86"/>
      <c r="BO195" s="86"/>
      <c r="BP195" s="86"/>
      <c r="BQ195" s="86"/>
      <c r="BR195" s="86"/>
      <c r="BS195" s="86"/>
      <c r="BT195" s="86"/>
      <c r="BU195" s="86"/>
      <c r="BV195" s="86"/>
      <c r="BW195" s="86"/>
      <c r="BX195" s="86"/>
      <c r="BY195" s="86"/>
      <c r="BZ195" s="86"/>
      <c r="CA195" s="86"/>
      <c r="CB195" s="86"/>
      <c r="CC195" s="86"/>
      <c r="CD195" s="86"/>
      <c r="CE195" s="86"/>
      <c r="CF195" s="10"/>
      <c r="CG195" s="10"/>
      <c r="CH195" s="10"/>
      <c r="CI195" s="10"/>
      <c r="CJ195" s="10"/>
      <c r="CK195" s="10"/>
      <c r="CL195" s="10"/>
      <c r="CM195" s="10"/>
    </row>
    <row r="196" spans="1:91" ht="13.5" thickBot="1" x14ac:dyDescent="0.45">
      <c r="A196" s="32">
        <f t="shared" si="27"/>
        <v>2008</v>
      </c>
      <c r="D196" s="86"/>
      <c r="E196" s="86"/>
      <c r="F196" s="86"/>
      <c r="G196" s="86"/>
      <c r="H196" s="89"/>
      <c r="I196" s="89"/>
      <c r="J196" s="89"/>
      <c r="K196" s="89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6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6"/>
      <c r="AI196" s="86"/>
      <c r="AJ196" s="86"/>
      <c r="AK196" s="86"/>
      <c r="AL196" s="86"/>
      <c r="AM196" s="86"/>
      <c r="AN196" s="86"/>
      <c r="AO196" s="86"/>
      <c r="AP196" s="86"/>
      <c r="AQ196" s="86"/>
      <c r="AR196" s="86"/>
      <c r="AS196" s="86"/>
      <c r="AT196" s="86"/>
      <c r="AU196" s="86"/>
      <c r="AV196" s="86"/>
      <c r="AW196" s="86"/>
      <c r="AX196" s="86"/>
      <c r="AY196" s="86"/>
      <c r="AZ196" s="86"/>
      <c r="BA196" s="86"/>
      <c r="BB196" s="86"/>
      <c r="BC196" s="86"/>
      <c r="BD196" s="86"/>
      <c r="BE196" s="86"/>
      <c r="BF196" s="86"/>
      <c r="BG196" s="86"/>
      <c r="BH196" s="86"/>
      <c r="BI196" s="86"/>
      <c r="BJ196" s="86"/>
      <c r="BK196" s="86"/>
      <c r="BL196" s="86"/>
      <c r="BM196" s="86"/>
      <c r="BN196" s="86"/>
      <c r="BO196" s="86"/>
      <c r="BP196" s="86"/>
      <c r="BQ196" s="86"/>
      <c r="BR196" s="86"/>
      <c r="BS196" s="86"/>
      <c r="BT196" s="86"/>
      <c r="BU196" s="86"/>
      <c r="BV196" s="86"/>
      <c r="BW196" s="86"/>
      <c r="BX196" s="86"/>
      <c r="BY196" s="86"/>
      <c r="BZ196" s="86"/>
      <c r="CA196" s="86"/>
      <c r="CB196" s="86"/>
      <c r="CC196" s="86"/>
      <c r="CD196" s="86"/>
      <c r="CE196" s="86"/>
      <c r="CF196" s="10"/>
      <c r="CG196" s="10"/>
      <c r="CH196" s="10"/>
      <c r="CI196" s="10"/>
      <c r="CJ196" s="10"/>
      <c r="CK196" s="10"/>
      <c r="CL196" s="10"/>
      <c r="CM196" s="10"/>
    </row>
    <row r="197" spans="1:91" ht="13.5" thickTop="1" x14ac:dyDescent="0.4">
      <c r="A197" s="122" t="s">
        <v>97</v>
      </c>
      <c r="B197" s="123"/>
      <c r="C197" s="123"/>
      <c r="D197" s="123"/>
      <c r="E197" s="123">
        <f>AVERAGE(E38:E196)</f>
        <v>2.4265122945443545</v>
      </c>
      <c r="F197" s="123">
        <f>AVERAGE(F38:F196)</f>
        <v>5.4543799701514848</v>
      </c>
      <c r="G197" s="123"/>
      <c r="H197" s="124"/>
      <c r="I197" s="124"/>
      <c r="J197" s="123">
        <f>AVERAGE(J38:J196)</f>
        <v>4.6051232053493871</v>
      </c>
      <c r="K197" s="123">
        <f>AVERAGE(K38:K196)</f>
        <v>6.4624844983238914</v>
      </c>
      <c r="L197" s="123"/>
      <c r="M197" s="123"/>
      <c r="N197" s="123"/>
      <c r="O197" s="123">
        <f>AVERAGE(O38:O196)</f>
        <v>2.5132332321003168</v>
      </c>
      <c r="P197" s="123">
        <f>AVERAGE(P38:P196)</f>
        <v>6.3404029599837877</v>
      </c>
      <c r="Q197" s="123"/>
      <c r="R197" s="123"/>
      <c r="S197" s="123"/>
      <c r="T197" s="123">
        <f>AVERAGE(T38:T196)</f>
        <v>1.4279415610374318</v>
      </c>
      <c r="U197" s="123">
        <f>AVERAGE(U38:U196)</f>
        <v>2.1217459913303602</v>
      </c>
      <c r="V197" s="123"/>
      <c r="W197" s="123"/>
      <c r="X197" s="123"/>
      <c r="Y197" s="123">
        <f>AVERAGE(Y38:Y196)</f>
        <v>0.89348331721568519</v>
      </c>
      <c r="Z197" s="123">
        <f>AVERAGE(Z38:Z196)</f>
        <v>1.6036934384714403</v>
      </c>
      <c r="AA197" s="123"/>
      <c r="AB197" s="123"/>
      <c r="AC197" s="123"/>
      <c r="AD197" s="123">
        <f>AVERAGE(AD38:AD196)</f>
        <v>1.5571573731233663</v>
      </c>
      <c r="AE197" s="123">
        <f>AVERAGE(AE38:AE196)</f>
        <v>2.8077999843604444</v>
      </c>
      <c r="AF197" s="123"/>
      <c r="AG197" s="123"/>
      <c r="AH197" s="123"/>
      <c r="AI197" s="123"/>
      <c r="AJ197" s="123">
        <f>AVERAGE(AJ38:AJ196)</f>
        <v>0.72818464392157378</v>
      </c>
      <c r="AK197" s="123">
        <f>AVERAGE(AK38:AK196)</f>
        <v>2.2919895508865742</v>
      </c>
      <c r="AL197" s="123"/>
      <c r="AM197" s="123"/>
      <c r="AN197" s="123"/>
      <c r="AO197" s="123">
        <f>AVERAGE(AO38:AO196)</f>
        <v>1.2527304998251529</v>
      </c>
      <c r="AP197" s="123">
        <f>AVERAGE(AP38:AP196)</f>
        <v>1.7755353210717073</v>
      </c>
      <c r="AQ197" s="123"/>
      <c r="AR197" s="123"/>
      <c r="AS197" s="123"/>
      <c r="AT197" s="123">
        <f>AVERAGE(AT38:AT196)</f>
        <v>1.122954797124021</v>
      </c>
      <c r="AU197" s="123">
        <f>AVERAGE(AU38:AU196)</f>
        <v>1.830134937073614</v>
      </c>
      <c r="AV197" s="123"/>
      <c r="AW197" s="123"/>
      <c r="AX197" s="123"/>
      <c r="AY197" s="123">
        <f>AVERAGE(AY38:AY196)</f>
        <v>2.7501802118295231</v>
      </c>
      <c r="AZ197" s="123">
        <f>AVERAGE(AZ38:AZ196)</f>
        <v>3.6397700718995658</v>
      </c>
      <c r="BA197" s="123"/>
      <c r="BB197" s="123"/>
      <c r="BC197" s="123"/>
      <c r="BD197" s="123">
        <f>AVERAGE(BD38:BD196)</f>
        <v>2.1881741575205744</v>
      </c>
      <c r="BE197" s="123">
        <f>AVERAGE(BE38:BE196)</f>
        <v>3.0662075963124269</v>
      </c>
      <c r="BF197" s="123"/>
      <c r="BG197" s="123"/>
      <c r="BH197" s="123"/>
      <c r="BI197" s="123">
        <f>AVERAGE(BI38:BI196)</f>
        <v>1.2003535387762143</v>
      </c>
      <c r="BJ197" s="123">
        <f>AVERAGE(BJ38:BJ196)</f>
        <v>2.9557052777122581</v>
      </c>
      <c r="BK197" s="123"/>
      <c r="BL197" s="123"/>
      <c r="BM197" s="123"/>
      <c r="BN197" s="123">
        <f>AVERAGE(BN38:BN196)</f>
        <v>1.8602305247098652</v>
      </c>
      <c r="BO197" s="123">
        <f>AVERAGE(BO38:BO196)</f>
        <v>2.4459869332972177</v>
      </c>
      <c r="BP197" s="123"/>
      <c r="BQ197" s="123"/>
      <c r="BR197" s="123"/>
      <c r="BS197" s="123">
        <f>AVERAGE(BS38:BS196)</f>
        <v>1.4109077039237516</v>
      </c>
      <c r="BT197" s="123">
        <f>AVERAGE(BT38:BT196)</f>
        <v>2.4131132371931061</v>
      </c>
      <c r="BU197" s="123"/>
      <c r="BV197" s="123"/>
      <c r="BW197" s="123"/>
      <c r="BX197" s="123">
        <f>AVERAGE(BX38:BX196)</f>
        <v>3.9668104642057371</v>
      </c>
      <c r="BY197" s="123">
        <f>AVERAGE(BY38:BY196)</f>
        <v>4.2918448102265545</v>
      </c>
      <c r="BZ197" s="123"/>
      <c r="CA197" s="123"/>
      <c r="CB197" s="123"/>
      <c r="CC197" s="123">
        <f>AVERAGE(CC38:CC196)</f>
        <v>1.8359545026289492</v>
      </c>
      <c r="CD197" s="123">
        <f>AVERAGE(CD38:CD196)</f>
        <v>2.3450997266906999</v>
      </c>
      <c r="CE197" s="86"/>
      <c r="CF197" s="10"/>
      <c r="CG197" s="10"/>
      <c r="CH197" s="10"/>
      <c r="CI197" s="10"/>
      <c r="CJ197" s="10"/>
      <c r="CK197" s="10"/>
      <c r="CL197" s="10"/>
      <c r="CM197" s="10"/>
    </row>
    <row r="198" spans="1:91" ht="13.5" thickBot="1" x14ac:dyDescent="0.45">
      <c r="A198" s="11" t="s">
        <v>62</v>
      </c>
      <c r="B198" s="125"/>
      <c r="C198" s="125"/>
      <c r="D198" s="125"/>
      <c r="E198" s="125">
        <f>MAX(E38:E196)</f>
        <v>17.786773439866792</v>
      </c>
      <c r="F198" s="125">
        <f>MAX(F38:F196)</f>
        <v>45.057894736842108</v>
      </c>
      <c r="G198" s="125"/>
      <c r="H198" s="126"/>
      <c r="I198" s="126"/>
      <c r="J198" s="125">
        <f>MAX(J38:J196)</f>
        <v>18.232499999999998</v>
      </c>
      <c r="K198" s="125">
        <f>MAX(K38:K196)</f>
        <v>25.119999999999997</v>
      </c>
      <c r="L198" s="125"/>
      <c r="M198" s="125"/>
      <c r="N198" s="125"/>
      <c r="O198" s="125">
        <f>MAX(O38:O196)</f>
        <v>5.3663366336633667</v>
      </c>
      <c r="P198" s="125">
        <f>MAX(P38:P196)</f>
        <v>28.595248551752015</v>
      </c>
      <c r="Q198" s="125"/>
      <c r="R198" s="125"/>
      <c r="S198" s="125"/>
      <c r="T198" s="125">
        <f>MAX(T38:T196)</f>
        <v>5.4526213592233006</v>
      </c>
      <c r="U198" s="125">
        <f>MAX(U38:U196)</f>
        <v>7.4770873786407765</v>
      </c>
      <c r="V198" s="125"/>
      <c r="W198" s="125"/>
      <c r="X198" s="125"/>
      <c r="Y198" s="125">
        <f>MAX(Y38:Y196)</f>
        <v>2.4370967741935483</v>
      </c>
      <c r="Z198" s="125">
        <f>MAX(Z38:Z196)</f>
        <v>3.7870967741935484</v>
      </c>
      <c r="AA198" s="125"/>
      <c r="AB198" s="125"/>
      <c r="AC198" s="125"/>
      <c r="AD198" s="125">
        <f>MAX(AD38:AD196)</f>
        <v>4.9206349206349209</v>
      </c>
      <c r="AE198" s="125">
        <f>MAX(AE38:AE196)</f>
        <v>6.8904109589041092</v>
      </c>
      <c r="AF198" s="125"/>
      <c r="AG198" s="125"/>
      <c r="AH198" s="125"/>
      <c r="AI198" s="125"/>
      <c r="AJ198" s="125">
        <f>MAX(AJ38:AJ196)</f>
        <v>5.0868391866913125</v>
      </c>
      <c r="AK198" s="125">
        <f>MAX(AK38:AK196)</f>
        <v>8.2716778523489936</v>
      </c>
      <c r="AL198" s="125"/>
      <c r="AM198" s="125"/>
      <c r="AN198" s="125"/>
      <c r="AO198" s="125">
        <f>MAX(AO38:AO196)</f>
        <v>2.8214285714285716</v>
      </c>
      <c r="AP198" s="125">
        <f>MAX(AP38:AP196)</f>
        <v>5.4883720930232567</v>
      </c>
      <c r="AQ198" s="125"/>
      <c r="AR198" s="125"/>
      <c r="AS198" s="125"/>
      <c r="AT198" s="125">
        <f>MAX(AT38:AT196)</f>
        <v>4.4735699856527971</v>
      </c>
      <c r="AU198" s="125">
        <f>MAX(AU38:AU196)</f>
        <v>6.5756390977443608</v>
      </c>
      <c r="AV198" s="125"/>
      <c r="AW198" s="125"/>
      <c r="AX198" s="125"/>
      <c r="AY198" s="125">
        <f>MAX(AY38:AY196)</f>
        <v>11.48936170212766</v>
      </c>
      <c r="AZ198" s="125">
        <f>MAX(AZ38:AZ196)</f>
        <v>12.382978723404255</v>
      </c>
      <c r="BA198" s="125"/>
      <c r="BB198" s="125"/>
      <c r="BC198" s="125"/>
      <c r="BD198" s="125">
        <f>MAX(BD38:BD196)</f>
        <v>12.518518518518519</v>
      </c>
      <c r="BE198" s="125">
        <f>MAX(BE38:BE196)</f>
        <v>9.8099999999999987</v>
      </c>
      <c r="BF198" s="125"/>
      <c r="BG198" s="125"/>
      <c r="BH198" s="125"/>
      <c r="BI198" s="125">
        <f>MAX(BI38:BI196)</f>
        <v>5</v>
      </c>
      <c r="BJ198" s="125">
        <f>MAX(BJ38:BJ196)</f>
        <v>10.7</v>
      </c>
      <c r="BK198" s="125"/>
      <c r="BL198" s="125"/>
      <c r="BM198" s="125"/>
      <c r="BN198" s="125">
        <f>MAX(BN38:BN196)</f>
        <v>5.8354244574144616</v>
      </c>
      <c r="BO198" s="125">
        <f>MAX(BO38:BO196)</f>
        <v>10.352380952380953</v>
      </c>
      <c r="BP198" s="125"/>
      <c r="BQ198" s="125"/>
      <c r="BR198" s="125"/>
      <c r="BS198" s="125">
        <f>MAX(BS38:BS196)</f>
        <v>4.7494252873563214</v>
      </c>
      <c r="BT198" s="125">
        <f>MAX(BT38:BT196)</f>
        <v>6.3402298850574716</v>
      </c>
      <c r="BU198" s="125"/>
      <c r="BV198" s="125"/>
      <c r="BW198" s="125"/>
      <c r="BX198" s="125">
        <f>MAX(BX38:BX196)</f>
        <v>8.970933899071893</v>
      </c>
      <c r="BY198" s="125">
        <f>MAX(BY38:BY196)</f>
        <v>10.587557603686637</v>
      </c>
      <c r="BZ198" s="125"/>
      <c r="CA198" s="125"/>
      <c r="CB198" s="125"/>
      <c r="CC198" s="125">
        <f>MAX(CC38:CC196)</f>
        <v>3.6088567297826692</v>
      </c>
      <c r="CD198" s="125">
        <f>MAX(CD38:CD196)</f>
        <v>4.4253321751702268</v>
      </c>
      <c r="CE198" s="86"/>
      <c r="CF198" s="10"/>
      <c r="CG198" s="10"/>
      <c r="CH198" s="10"/>
      <c r="CI198" s="10"/>
      <c r="CJ198" s="10"/>
      <c r="CK198" s="10"/>
      <c r="CL198" s="10"/>
      <c r="CM198" s="10"/>
    </row>
    <row r="199" spans="1:91" ht="13.5" thickTop="1" x14ac:dyDescent="0.4">
      <c r="A199" s="10"/>
      <c r="B199" s="86"/>
      <c r="C199" s="86"/>
      <c r="D199" s="86"/>
      <c r="E199" s="86"/>
      <c r="F199" s="86"/>
      <c r="G199" s="86"/>
      <c r="H199" s="89"/>
      <c r="I199" s="89"/>
      <c r="J199" s="89"/>
      <c r="K199" s="89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  <c r="W199" s="86"/>
      <c r="X199" s="86"/>
      <c r="Y199" s="86"/>
      <c r="Z199" s="86"/>
      <c r="AA199" s="86"/>
      <c r="AB199" s="86"/>
      <c r="AC199" s="86"/>
      <c r="AD199" s="86"/>
      <c r="AE199" s="86"/>
      <c r="AF199" s="86"/>
      <c r="AG199" s="86"/>
      <c r="AH199" s="86"/>
      <c r="AI199" s="86"/>
      <c r="AJ199" s="86"/>
      <c r="AK199" s="86"/>
      <c r="AL199" s="86"/>
      <c r="AM199" s="86"/>
      <c r="AN199" s="86"/>
      <c r="AO199" s="86"/>
      <c r="AP199" s="86"/>
      <c r="AQ199" s="86"/>
      <c r="AR199" s="86"/>
      <c r="AS199" s="86"/>
      <c r="AT199" s="86"/>
      <c r="AU199" s="86"/>
      <c r="AV199" s="86"/>
      <c r="AW199" s="86"/>
      <c r="AX199" s="86"/>
      <c r="AY199" s="86"/>
      <c r="AZ199" s="86"/>
      <c r="BA199" s="86"/>
      <c r="BB199" s="86"/>
      <c r="BC199" s="86"/>
      <c r="BD199" s="86"/>
      <c r="BE199" s="86"/>
      <c r="BF199" s="86"/>
      <c r="BG199" s="86"/>
      <c r="BH199" s="86"/>
      <c r="BI199" s="86"/>
      <c r="BJ199" s="86"/>
      <c r="BK199" s="86"/>
      <c r="BL199" s="86"/>
      <c r="BM199" s="86"/>
      <c r="BN199" s="86"/>
      <c r="BO199" s="86"/>
      <c r="BP199" s="86"/>
      <c r="BQ199" s="86"/>
      <c r="BR199" s="86"/>
      <c r="BS199" s="86"/>
      <c r="BT199" s="86"/>
      <c r="BU199" s="86"/>
      <c r="BV199" s="86"/>
      <c r="BW199" s="86"/>
      <c r="BX199" s="86"/>
      <c r="BY199" s="86"/>
      <c r="BZ199" s="86"/>
      <c r="CA199" s="86"/>
      <c r="CB199" s="86"/>
      <c r="CC199" s="86"/>
      <c r="CD199" s="86"/>
      <c r="CE199" s="86"/>
      <c r="CF199" s="10"/>
      <c r="CG199" s="10"/>
      <c r="CH199" s="10"/>
      <c r="CI199" s="10"/>
      <c r="CJ199" s="10"/>
      <c r="CK199" s="10"/>
      <c r="CL199" s="10"/>
      <c r="CM199" s="10"/>
    </row>
    <row r="200" spans="1:91" ht="13.15" x14ac:dyDescent="0.4">
      <c r="A200" s="10"/>
      <c r="B200" s="86"/>
      <c r="C200" s="86"/>
      <c r="D200" s="86"/>
      <c r="E200" s="86"/>
      <c r="F200" s="86"/>
      <c r="G200" s="86"/>
      <c r="H200" s="89"/>
      <c r="I200" s="89"/>
      <c r="J200" s="89"/>
      <c r="K200" s="89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  <c r="W200" s="86"/>
      <c r="X200" s="86"/>
      <c r="Y200" s="86"/>
      <c r="Z200" s="86"/>
      <c r="AA200" s="86"/>
      <c r="AB200" s="86"/>
      <c r="AC200" s="86"/>
      <c r="AD200" s="86"/>
      <c r="AE200" s="86"/>
      <c r="AF200" s="86"/>
      <c r="AG200" s="86"/>
      <c r="AH200" s="86"/>
      <c r="AI200" s="86"/>
      <c r="AJ200" s="86"/>
      <c r="AK200" s="86"/>
      <c r="AL200" s="86"/>
      <c r="AM200" s="86"/>
      <c r="AN200" s="86"/>
      <c r="AO200" s="86"/>
      <c r="AP200" s="86"/>
      <c r="AQ200" s="86"/>
      <c r="AR200" s="86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  <c r="BC200" s="86"/>
      <c r="BD200" s="86"/>
      <c r="BE200" s="86"/>
      <c r="BF200" s="86"/>
      <c r="BG200" s="86"/>
      <c r="BH200" s="86"/>
      <c r="BI200" s="86"/>
      <c r="BJ200" s="86"/>
      <c r="BK200" s="86"/>
      <c r="BL200" s="86"/>
      <c r="BM200" s="86"/>
      <c r="BN200" s="86"/>
      <c r="BO200" s="86"/>
      <c r="BP200" s="86"/>
      <c r="BQ200" s="86"/>
      <c r="BR200" s="86"/>
      <c r="BS200" s="86"/>
      <c r="BT200" s="86"/>
      <c r="BU200" s="86"/>
      <c r="BV200" s="86"/>
      <c r="BW200" s="86"/>
      <c r="BX200" s="86"/>
      <c r="BY200" s="86"/>
      <c r="BZ200" s="86"/>
      <c r="CA200" s="86"/>
      <c r="CB200" s="86"/>
      <c r="CC200" s="86"/>
      <c r="CD200" s="86"/>
      <c r="CE200" s="86"/>
      <c r="CF200" s="10"/>
      <c r="CG200" s="10"/>
      <c r="CH200" s="10"/>
      <c r="CI200" s="10"/>
      <c r="CJ200" s="10"/>
      <c r="CK200" s="10"/>
      <c r="CL200" s="10"/>
      <c r="CM200" s="10"/>
    </row>
    <row r="201" spans="1:91" ht="13.15" x14ac:dyDescent="0.4">
      <c r="A201" s="10"/>
      <c r="B201" s="86"/>
      <c r="C201" s="86"/>
      <c r="D201" s="86"/>
      <c r="E201" s="86"/>
      <c r="F201" s="86"/>
      <c r="G201" s="86"/>
      <c r="H201" s="89"/>
      <c r="I201" s="89"/>
      <c r="J201" s="89"/>
      <c r="K201" s="89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  <c r="W201" s="86"/>
      <c r="X201" s="86"/>
      <c r="Y201" s="86"/>
      <c r="Z201" s="86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6"/>
      <c r="AL201" s="86"/>
      <c r="AM201" s="86"/>
      <c r="AN201" s="86"/>
      <c r="AO201" s="86"/>
      <c r="AP201" s="86"/>
      <c r="AQ201" s="86"/>
      <c r="AR201" s="86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  <c r="BC201" s="86"/>
      <c r="BD201" s="86"/>
      <c r="BE201" s="86"/>
      <c r="BF201" s="86"/>
      <c r="BG201" s="86"/>
      <c r="BH201" s="86"/>
      <c r="BI201" s="86"/>
      <c r="BJ201" s="86"/>
      <c r="BK201" s="86"/>
      <c r="BL201" s="86"/>
      <c r="BM201" s="86"/>
      <c r="BN201" s="86"/>
      <c r="BO201" s="86"/>
      <c r="BP201" s="86"/>
      <c r="BQ201" s="86"/>
      <c r="BR201" s="86"/>
      <c r="BS201" s="86"/>
      <c r="BT201" s="86"/>
      <c r="BU201" s="86"/>
      <c r="BV201" s="86"/>
      <c r="BW201" s="86"/>
      <c r="BX201" s="86"/>
      <c r="BY201" s="86"/>
      <c r="BZ201" s="86"/>
      <c r="CA201" s="86"/>
      <c r="CB201" s="86"/>
      <c r="CC201" s="86"/>
      <c r="CD201" s="86"/>
      <c r="CE201" s="86"/>
      <c r="CF201" s="10"/>
      <c r="CG201" s="10"/>
      <c r="CH201" s="10"/>
      <c r="CI201" s="10"/>
      <c r="CJ201" s="10"/>
      <c r="CK201" s="10"/>
      <c r="CL201" s="10"/>
      <c r="CM201" s="10"/>
    </row>
    <row r="202" spans="1:91" ht="13.15" x14ac:dyDescent="0.4">
      <c r="A202" s="10"/>
      <c r="B202" s="86"/>
      <c r="C202" s="86"/>
      <c r="D202" s="86"/>
      <c r="E202" s="86"/>
      <c r="F202" s="86"/>
      <c r="G202" s="86"/>
      <c r="H202" s="89"/>
      <c r="I202" s="89"/>
      <c r="J202" s="89"/>
      <c r="K202" s="89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  <c r="W202" s="86"/>
      <c r="X202" s="86"/>
      <c r="Y202" s="86"/>
      <c r="Z202" s="86"/>
      <c r="AA202" s="86"/>
      <c r="AB202" s="86"/>
      <c r="AC202" s="86"/>
      <c r="AD202" s="86"/>
      <c r="AE202" s="86"/>
      <c r="AF202" s="86"/>
      <c r="AG202" s="86"/>
      <c r="AH202" s="86"/>
      <c r="AI202" s="86"/>
      <c r="AJ202" s="86"/>
      <c r="AK202" s="86"/>
      <c r="AL202" s="86"/>
      <c r="AM202" s="86"/>
      <c r="AN202" s="86"/>
      <c r="AO202" s="86"/>
      <c r="AP202" s="86"/>
      <c r="AQ202" s="86"/>
      <c r="AR202" s="86"/>
      <c r="AS202" s="86"/>
      <c r="AT202" s="86"/>
      <c r="AU202" s="86"/>
      <c r="AV202" s="86"/>
      <c r="AW202" s="86"/>
      <c r="AX202" s="86"/>
      <c r="AY202" s="86"/>
      <c r="AZ202" s="86"/>
      <c r="BA202" s="86"/>
      <c r="BB202" s="86"/>
      <c r="BC202" s="86"/>
      <c r="BD202" s="86"/>
      <c r="BE202" s="86"/>
      <c r="BF202" s="86"/>
      <c r="BG202" s="86"/>
      <c r="BH202" s="86"/>
      <c r="BI202" s="86"/>
      <c r="BJ202" s="86"/>
      <c r="BK202" s="86"/>
      <c r="BL202" s="86"/>
      <c r="BM202" s="86"/>
      <c r="BN202" s="86"/>
      <c r="BO202" s="86"/>
      <c r="BP202" s="86"/>
      <c r="BQ202" s="86"/>
      <c r="BR202" s="86"/>
      <c r="BS202" s="86"/>
      <c r="BT202" s="86"/>
      <c r="BU202" s="86"/>
      <c r="BV202" s="86"/>
      <c r="BW202" s="86"/>
      <c r="BX202" s="86"/>
      <c r="BY202" s="86"/>
      <c r="BZ202" s="86"/>
      <c r="CA202" s="86"/>
      <c r="CB202" s="86"/>
      <c r="CC202" s="86"/>
      <c r="CD202" s="86"/>
      <c r="CE202" s="86"/>
      <c r="CF202" s="10"/>
      <c r="CG202" s="10"/>
      <c r="CH202" s="10"/>
      <c r="CI202" s="10"/>
      <c r="CJ202" s="10"/>
      <c r="CK202" s="10"/>
      <c r="CL202" s="10"/>
      <c r="CM202" s="10"/>
    </row>
    <row r="203" spans="1:91" ht="13.15" x14ac:dyDescent="0.4">
      <c r="A203" s="10"/>
      <c r="B203" s="86"/>
      <c r="C203" s="86"/>
      <c r="D203" s="86"/>
      <c r="E203" s="86"/>
      <c r="F203" s="86"/>
      <c r="G203" s="86"/>
      <c r="H203" s="89"/>
      <c r="I203" s="89"/>
      <c r="J203" s="89"/>
      <c r="K203" s="89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  <c r="W203" s="86"/>
      <c r="X203" s="86"/>
      <c r="Y203" s="86"/>
      <c r="Z203" s="86"/>
      <c r="AA203" s="86"/>
      <c r="AB203" s="86"/>
      <c r="AC203" s="86"/>
      <c r="AD203" s="86"/>
      <c r="AE203" s="86"/>
      <c r="AF203" s="86"/>
      <c r="AG203" s="86"/>
      <c r="AH203" s="86"/>
      <c r="AI203" s="86"/>
      <c r="AJ203" s="86"/>
      <c r="AK203" s="86"/>
      <c r="AL203" s="86"/>
      <c r="AM203" s="86"/>
      <c r="AN203" s="86"/>
      <c r="AO203" s="86"/>
      <c r="AP203" s="86"/>
      <c r="AQ203" s="86"/>
      <c r="AR203" s="86"/>
      <c r="AS203" s="86"/>
      <c r="AT203" s="86"/>
      <c r="AU203" s="86"/>
      <c r="AV203" s="86"/>
      <c r="AW203" s="86"/>
      <c r="AX203" s="86"/>
      <c r="AY203" s="86"/>
      <c r="AZ203" s="86"/>
      <c r="BA203" s="86"/>
      <c r="BB203" s="86"/>
      <c r="BC203" s="86"/>
      <c r="BD203" s="86"/>
      <c r="BE203" s="86"/>
      <c r="BF203" s="86"/>
      <c r="BG203" s="86"/>
      <c r="BH203" s="86"/>
      <c r="BI203" s="86"/>
      <c r="BJ203" s="86"/>
      <c r="BK203" s="86"/>
      <c r="BL203" s="86"/>
      <c r="BM203" s="86"/>
      <c r="BN203" s="86"/>
      <c r="BO203" s="86"/>
      <c r="BP203" s="86"/>
      <c r="BQ203" s="86"/>
      <c r="BR203" s="86"/>
      <c r="BS203" s="86"/>
      <c r="BT203" s="86"/>
      <c r="BU203" s="86"/>
      <c r="BV203" s="86"/>
      <c r="BW203" s="86"/>
      <c r="BX203" s="86"/>
      <c r="BY203" s="86"/>
      <c r="BZ203" s="86"/>
      <c r="CA203" s="86"/>
      <c r="CB203" s="86"/>
      <c r="CC203" s="86"/>
      <c r="CD203" s="86"/>
      <c r="CE203" s="86"/>
      <c r="CF203" s="10"/>
      <c r="CG203" s="10"/>
      <c r="CH203" s="10"/>
      <c r="CI203" s="10"/>
      <c r="CJ203" s="10"/>
      <c r="CK203" s="10"/>
      <c r="CL203" s="10"/>
      <c r="CM203" s="10"/>
    </row>
    <row r="204" spans="1:91" ht="13.15" x14ac:dyDescent="0.4">
      <c r="A204" s="10"/>
      <c r="B204" s="86"/>
      <c r="C204" s="86"/>
      <c r="D204" s="86"/>
      <c r="E204" s="86"/>
      <c r="F204" s="86"/>
      <c r="G204" s="86"/>
      <c r="H204" s="89"/>
      <c r="I204" s="89"/>
      <c r="J204" s="89"/>
      <c r="K204" s="89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  <c r="W204" s="86"/>
      <c r="X204" s="86"/>
      <c r="Y204" s="86"/>
      <c r="Z204" s="86"/>
      <c r="AA204" s="86"/>
      <c r="AB204" s="86"/>
      <c r="AC204" s="86"/>
      <c r="AD204" s="86"/>
      <c r="AE204" s="86"/>
      <c r="AF204" s="86"/>
      <c r="AG204" s="86"/>
      <c r="AH204" s="86"/>
      <c r="AI204" s="86"/>
      <c r="AJ204" s="86"/>
      <c r="AK204" s="86"/>
      <c r="AL204" s="86"/>
      <c r="AM204" s="86"/>
      <c r="AN204" s="86"/>
      <c r="AO204" s="86"/>
      <c r="AP204" s="86"/>
      <c r="AQ204" s="86"/>
      <c r="AR204" s="86"/>
      <c r="AS204" s="86"/>
      <c r="AT204" s="86"/>
      <c r="AU204" s="86"/>
      <c r="AV204" s="86"/>
      <c r="AW204" s="86"/>
      <c r="AX204" s="86"/>
      <c r="AY204" s="86"/>
      <c r="AZ204" s="86"/>
      <c r="BA204" s="86"/>
      <c r="BB204" s="86"/>
      <c r="BC204" s="86"/>
      <c r="BD204" s="86"/>
      <c r="BE204" s="86"/>
      <c r="BF204" s="86"/>
      <c r="BG204" s="86"/>
      <c r="BH204" s="86"/>
      <c r="BI204" s="86"/>
      <c r="BJ204" s="86"/>
      <c r="BK204" s="86"/>
      <c r="BL204" s="86"/>
      <c r="BM204" s="86"/>
      <c r="BN204" s="86"/>
      <c r="BO204" s="86"/>
      <c r="BP204" s="86"/>
      <c r="BQ204" s="86"/>
      <c r="BR204" s="86"/>
      <c r="BS204" s="86"/>
      <c r="BT204" s="86"/>
      <c r="BU204" s="86"/>
      <c r="BV204" s="86"/>
      <c r="BW204" s="86"/>
      <c r="BX204" s="86"/>
      <c r="BY204" s="86"/>
      <c r="BZ204" s="86"/>
      <c r="CA204" s="86"/>
      <c r="CB204" s="86"/>
      <c r="CC204" s="86"/>
      <c r="CD204" s="86"/>
      <c r="CE204" s="86"/>
      <c r="CF204" s="10"/>
      <c r="CG204" s="10"/>
      <c r="CH204" s="10"/>
      <c r="CI204" s="10"/>
      <c r="CJ204" s="10"/>
      <c r="CK204" s="10"/>
      <c r="CL204" s="10"/>
      <c r="CM204" s="10"/>
    </row>
    <row r="205" spans="1:91" ht="13.15" x14ac:dyDescent="0.4">
      <c r="A205" s="10"/>
      <c r="B205" s="86"/>
      <c r="C205" s="86"/>
      <c r="D205" s="86"/>
      <c r="E205" s="86"/>
      <c r="F205" s="86"/>
      <c r="G205" s="86"/>
      <c r="H205" s="89"/>
      <c r="I205" s="89"/>
      <c r="J205" s="89"/>
      <c r="K205" s="89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  <c r="W205" s="86"/>
      <c r="X205" s="86"/>
      <c r="Y205" s="86"/>
      <c r="Z205" s="86"/>
      <c r="AA205" s="8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6"/>
      <c r="AL205" s="86"/>
      <c r="AM205" s="86"/>
      <c r="AN205" s="86"/>
      <c r="AO205" s="86"/>
      <c r="AP205" s="86"/>
      <c r="AQ205" s="86"/>
      <c r="AR205" s="86"/>
      <c r="AS205" s="86"/>
      <c r="AT205" s="86"/>
      <c r="AU205" s="86"/>
      <c r="AV205" s="86"/>
      <c r="AW205" s="86"/>
      <c r="AX205" s="86"/>
      <c r="AY205" s="86"/>
      <c r="AZ205" s="86"/>
      <c r="BA205" s="86"/>
      <c r="BB205" s="86"/>
      <c r="BC205" s="86"/>
      <c r="BD205" s="86"/>
      <c r="BE205" s="86"/>
      <c r="BF205" s="86"/>
      <c r="BG205" s="86"/>
      <c r="BH205" s="86"/>
      <c r="BI205" s="86"/>
      <c r="BJ205" s="86"/>
      <c r="BK205" s="86"/>
      <c r="BL205" s="86"/>
      <c r="BM205" s="86"/>
      <c r="BN205" s="86"/>
      <c r="BO205" s="86"/>
      <c r="BP205" s="86"/>
      <c r="BQ205" s="86"/>
      <c r="BR205" s="86"/>
      <c r="BS205" s="86"/>
      <c r="BT205" s="86"/>
      <c r="BU205" s="86"/>
      <c r="BV205" s="86"/>
      <c r="BW205" s="86"/>
      <c r="BX205" s="86"/>
      <c r="BY205" s="86"/>
      <c r="BZ205" s="86"/>
      <c r="CA205" s="86"/>
      <c r="CB205" s="86"/>
      <c r="CC205" s="86"/>
      <c r="CD205" s="86"/>
      <c r="CE205" s="86"/>
      <c r="CF205" s="10"/>
      <c r="CG205" s="10"/>
      <c r="CH205" s="10"/>
      <c r="CI205" s="10"/>
      <c r="CJ205" s="10"/>
      <c r="CK205" s="10"/>
      <c r="CL205" s="10"/>
      <c r="CM205" s="10"/>
    </row>
    <row r="206" spans="1:91" ht="13.15" x14ac:dyDescent="0.4">
      <c r="A206" s="10"/>
      <c r="B206" s="86"/>
      <c r="C206" s="86"/>
      <c r="D206" s="86"/>
      <c r="E206" s="86"/>
      <c r="F206" s="86"/>
      <c r="G206" s="86"/>
      <c r="H206" s="89"/>
      <c r="I206" s="89"/>
      <c r="J206" s="89"/>
      <c r="K206" s="89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  <c r="W206" s="86"/>
      <c r="X206" s="86"/>
      <c r="Y206" s="86"/>
      <c r="Z206" s="86"/>
      <c r="AA206" s="86"/>
      <c r="AB206" s="86"/>
      <c r="AC206" s="86"/>
      <c r="AD206" s="86"/>
      <c r="AE206" s="86"/>
      <c r="AF206" s="86"/>
      <c r="AG206" s="86"/>
      <c r="AH206" s="86"/>
      <c r="AI206" s="86"/>
      <c r="AJ206" s="86"/>
      <c r="AK206" s="86"/>
      <c r="AL206" s="86"/>
      <c r="AM206" s="86"/>
      <c r="AN206" s="86"/>
      <c r="AO206" s="86"/>
      <c r="AP206" s="86"/>
      <c r="AQ206" s="86"/>
      <c r="AR206" s="86"/>
      <c r="AS206" s="86"/>
      <c r="AT206" s="86"/>
      <c r="AU206" s="86"/>
      <c r="AV206" s="86"/>
      <c r="AW206" s="86"/>
      <c r="AX206" s="86"/>
      <c r="AY206" s="86"/>
      <c r="AZ206" s="86"/>
      <c r="BA206" s="86"/>
      <c r="BB206" s="86"/>
      <c r="BC206" s="86"/>
      <c r="BD206" s="86"/>
      <c r="BE206" s="86"/>
      <c r="BF206" s="86"/>
      <c r="BG206" s="86"/>
      <c r="BH206" s="86"/>
      <c r="BI206" s="86"/>
      <c r="BJ206" s="86"/>
      <c r="BK206" s="86"/>
      <c r="BL206" s="86"/>
      <c r="BM206" s="86"/>
      <c r="BN206" s="86"/>
      <c r="BO206" s="86"/>
      <c r="BP206" s="86"/>
      <c r="BQ206" s="86"/>
      <c r="BR206" s="86"/>
      <c r="BS206" s="86"/>
      <c r="BT206" s="86"/>
      <c r="BU206" s="86"/>
      <c r="BV206" s="86"/>
      <c r="BW206" s="86"/>
      <c r="BX206" s="86"/>
      <c r="BY206" s="86"/>
      <c r="BZ206" s="86"/>
      <c r="CA206" s="86"/>
      <c r="CB206" s="86"/>
      <c r="CC206" s="86"/>
      <c r="CD206" s="86"/>
      <c r="CE206" s="86"/>
      <c r="CF206" s="10"/>
      <c r="CG206" s="10"/>
      <c r="CH206" s="10"/>
      <c r="CI206" s="10"/>
      <c r="CJ206" s="10"/>
      <c r="CK206" s="10"/>
      <c r="CL206" s="10"/>
      <c r="CM206" s="10"/>
    </row>
    <row r="207" spans="1:91" ht="13.15" x14ac:dyDescent="0.4">
      <c r="A207" s="10"/>
      <c r="B207" s="86"/>
      <c r="C207" s="86"/>
      <c r="D207" s="86"/>
      <c r="E207" s="86"/>
      <c r="F207" s="86"/>
      <c r="G207" s="86"/>
      <c r="H207" s="89"/>
      <c r="I207" s="89"/>
      <c r="J207" s="89"/>
      <c r="K207" s="89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  <c r="W207" s="86"/>
      <c r="X207" s="86"/>
      <c r="Y207" s="86"/>
      <c r="Z207" s="86"/>
      <c r="AA207" s="86"/>
      <c r="AB207" s="86"/>
      <c r="AC207" s="86"/>
      <c r="AD207" s="86"/>
      <c r="AE207" s="86"/>
      <c r="AF207" s="86"/>
      <c r="AG207" s="86"/>
      <c r="AH207" s="86"/>
      <c r="AI207" s="86"/>
      <c r="AJ207" s="86"/>
      <c r="AK207" s="86"/>
      <c r="AL207" s="86"/>
      <c r="AM207" s="86"/>
      <c r="AN207" s="86"/>
      <c r="AO207" s="86"/>
      <c r="AP207" s="86"/>
      <c r="AQ207" s="86"/>
      <c r="AR207" s="86"/>
      <c r="AS207" s="86"/>
      <c r="AT207" s="86"/>
      <c r="AU207" s="86"/>
      <c r="AV207" s="86"/>
      <c r="AW207" s="86"/>
      <c r="AX207" s="86"/>
      <c r="AY207" s="86"/>
      <c r="AZ207" s="86"/>
      <c r="BA207" s="86"/>
      <c r="BB207" s="86"/>
      <c r="BC207" s="86"/>
      <c r="BD207" s="86"/>
      <c r="BE207" s="86"/>
      <c r="BF207" s="86"/>
      <c r="BG207" s="86"/>
      <c r="BH207" s="86"/>
      <c r="BI207" s="86"/>
      <c r="BJ207" s="86"/>
      <c r="BK207" s="86"/>
      <c r="BL207" s="86"/>
      <c r="BM207" s="86"/>
      <c r="BN207" s="86"/>
      <c r="BO207" s="86"/>
      <c r="BP207" s="86"/>
      <c r="BQ207" s="86"/>
      <c r="BR207" s="86"/>
      <c r="BS207" s="86"/>
      <c r="BT207" s="86"/>
      <c r="BU207" s="86"/>
      <c r="BV207" s="86"/>
      <c r="BW207" s="86"/>
      <c r="BX207" s="86"/>
      <c r="BY207" s="86"/>
      <c r="BZ207" s="86"/>
      <c r="CA207" s="86"/>
      <c r="CB207" s="86"/>
      <c r="CC207" s="86"/>
      <c r="CD207" s="86"/>
      <c r="CE207" s="86"/>
      <c r="CF207" s="10"/>
      <c r="CG207" s="10"/>
      <c r="CH207" s="10"/>
      <c r="CI207" s="10"/>
      <c r="CJ207" s="10"/>
      <c r="CK207" s="10"/>
      <c r="CL207" s="10"/>
      <c r="CM207" s="10"/>
    </row>
    <row r="208" spans="1:91" ht="13.15" x14ac:dyDescent="0.4">
      <c r="A208" s="10"/>
      <c r="B208" s="86"/>
      <c r="C208" s="86"/>
      <c r="D208" s="86"/>
      <c r="E208" s="86"/>
      <c r="F208" s="86"/>
      <c r="G208" s="86"/>
      <c r="H208" s="89"/>
      <c r="I208" s="89"/>
      <c r="J208" s="89"/>
      <c r="K208" s="89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  <c r="W208" s="86"/>
      <c r="X208" s="86"/>
      <c r="Y208" s="86"/>
      <c r="Z208" s="86"/>
      <c r="AA208" s="86"/>
      <c r="AB208" s="86"/>
      <c r="AC208" s="86"/>
      <c r="AD208" s="86"/>
      <c r="AE208" s="86"/>
      <c r="AF208" s="86"/>
      <c r="AG208" s="86"/>
      <c r="AH208" s="86"/>
      <c r="AI208" s="86"/>
      <c r="AJ208" s="86"/>
      <c r="AK208" s="86"/>
      <c r="AL208" s="86"/>
      <c r="AM208" s="86"/>
      <c r="AN208" s="86"/>
      <c r="AO208" s="86"/>
      <c r="AP208" s="86"/>
      <c r="AQ208" s="86"/>
      <c r="AR208" s="86"/>
      <c r="AS208" s="86"/>
      <c r="AT208" s="86"/>
      <c r="AU208" s="86"/>
      <c r="AV208" s="86"/>
      <c r="AW208" s="86"/>
      <c r="AX208" s="86"/>
      <c r="AY208" s="86"/>
      <c r="AZ208" s="86"/>
      <c r="BA208" s="86"/>
      <c r="BB208" s="86"/>
      <c r="BC208" s="86"/>
      <c r="BD208" s="86"/>
      <c r="BE208" s="86"/>
      <c r="BF208" s="86"/>
      <c r="BG208" s="86"/>
      <c r="BH208" s="86"/>
      <c r="BI208" s="86"/>
      <c r="BJ208" s="86"/>
      <c r="BK208" s="86"/>
      <c r="BL208" s="86"/>
      <c r="BM208" s="86"/>
      <c r="BN208" s="86"/>
      <c r="BO208" s="86"/>
      <c r="BP208" s="86"/>
      <c r="BQ208" s="86"/>
      <c r="BR208" s="86"/>
      <c r="BS208" s="86"/>
      <c r="BT208" s="86"/>
      <c r="BU208" s="86"/>
      <c r="BV208" s="86"/>
      <c r="BW208" s="86"/>
      <c r="BX208" s="86"/>
      <c r="BY208" s="86"/>
      <c r="BZ208" s="86"/>
      <c r="CA208" s="86"/>
      <c r="CB208" s="86"/>
      <c r="CC208" s="86"/>
      <c r="CD208" s="86"/>
      <c r="CE208" s="86"/>
      <c r="CF208" s="10"/>
      <c r="CG208" s="10"/>
      <c r="CH208" s="10"/>
      <c r="CI208" s="10"/>
      <c r="CJ208" s="10"/>
      <c r="CK208" s="10"/>
      <c r="CL208" s="10"/>
      <c r="CM208" s="10"/>
    </row>
    <row r="209" spans="1:91" ht="13.15" x14ac:dyDescent="0.4">
      <c r="A209" s="10"/>
      <c r="B209" s="86"/>
      <c r="C209" s="86"/>
      <c r="D209" s="86"/>
      <c r="E209" s="86"/>
      <c r="F209" s="86"/>
      <c r="G209" s="86"/>
      <c r="H209" s="89"/>
      <c r="I209" s="89"/>
      <c r="J209" s="89"/>
      <c r="K209" s="89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  <c r="W209" s="86"/>
      <c r="X209" s="86"/>
      <c r="Y209" s="86"/>
      <c r="Z209" s="86"/>
      <c r="AA209" s="8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6"/>
      <c r="AL209" s="86"/>
      <c r="AM209" s="86"/>
      <c r="AN209" s="86"/>
      <c r="AO209" s="86"/>
      <c r="AP209" s="86"/>
      <c r="AQ209" s="86"/>
      <c r="AR209" s="86"/>
      <c r="AS209" s="86"/>
      <c r="AT209" s="86"/>
      <c r="AU209" s="86"/>
      <c r="AV209" s="86"/>
      <c r="AW209" s="86"/>
      <c r="AX209" s="86"/>
      <c r="AY209" s="86"/>
      <c r="AZ209" s="86"/>
      <c r="BA209" s="86"/>
      <c r="BB209" s="86"/>
      <c r="BC209" s="86"/>
      <c r="BD209" s="86"/>
      <c r="BE209" s="86"/>
      <c r="BF209" s="86"/>
      <c r="BG209" s="86"/>
      <c r="BH209" s="86"/>
      <c r="BI209" s="86"/>
      <c r="BJ209" s="86"/>
      <c r="BK209" s="86"/>
      <c r="BL209" s="86"/>
      <c r="BM209" s="86"/>
      <c r="BN209" s="86"/>
      <c r="BO209" s="86"/>
      <c r="BP209" s="86"/>
      <c r="BQ209" s="86"/>
      <c r="BR209" s="86"/>
      <c r="BS209" s="86"/>
      <c r="BT209" s="86"/>
      <c r="BU209" s="86"/>
      <c r="BV209" s="86"/>
      <c r="BW209" s="86"/>
      <c r="BX209" s="86"/>
      <c r="BY209" s="86"/>
      <c r="BZ209" s="86"/>
      <c r="CA209" s="86"/>
      <c r="CB209" s="86"/>
      <c r="CC209" s="86"/>
      <c r="CD209" s="86"/>
      <c r="CE209" s="86"/>
      <c r="CF209" s="10"/>
      <c r="CG209" s="10"/>
      <c r="CH209" s="10"/>
      <c r="CI209" s="10"/>
      <c r="CJ209" s="10"/>
      <c r="CK209" s="10"/>
      <c r="CL209" s="10"/>
      <c r="CM209" s="10"/>
    </row>
    <row r="210" spans="1:91" ht="13.15" x14ac:dyDescent="0.4">
      <c r="A210" s="10"/>
      <c r="B210" s="86"/>
      <c r="C210" s="86"/>
      <c r="D210" s="86"/>
      <c r="E210" s="86"/>
      <c r="F210" s="86"/>
      <c r="G210" s="86"/>
      <c r="H210" s="89"/>
      <c r="I210" s="89"/>
      <c r="J210" s="89"/>
      <c r="K210" s="89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  <c r="W210" s="86"/>
      <c r="X210" s="86"/>
      <c r="Y210" s="86"/>
      <c r="Z210" s="86"/>
      <c r="AA210" s="86"/>
      <c r="AB210" s="86"/>
      <c r="AC210" s="86"/>
      <c r="AD210" s="86"/>
      <c r="AE210" s="86"/>
      <c r="AF210" s="86"/>
      <c r="AG210" s="86"/>
      <c r="AH210" s="86"/>
      <c r="AI210" s="86"/>
      <c r="AJ210" s="86"/>
      <c r="AK210" s="86"/>
      <c r="AL210" s="86"/>
      <c r="AM210" s="86"/>
      <c r="AN210" s="86"/>
      <c r="AO210" s="86"/>
      <c r="AP210" s="86"/>
      <c r="AQ210" s="86"/>
      <c r="AR210" s="86"/>
      <c r="AS210" s="86"/>
      <c r="AT210" s="86"/>
      <c r="AU210" s="86"/>
      <c r="AV210" s="86"/>
      <c r="AW210" s="86"/>
      <c r="AX210" s="86"/>
      <c r="AY210" s="86"/>
      <c r="AZ210" s="86"/>
      <c r="BA210" s="86"/>
      <c r="BB210" s="86"/>
      <c r="BC210" s="86"/>
      <c r="BD210" s="86"/>
      <c r="BE210" s="86"/>
      <c r="BF210" s="86"/>
      <c r="BG210" s="86"/>
      <c r="BH210" s="86"/>
      <c r="BI210" s="86"/>
      <c r="BJ210" s="86"/>
      <c r="BK210" s="86"/>
      <c r="BL210" s="86"/>
      <c r="BM210" s="86"/>
      <c r="BN210" s="86"/>
      <c r="BO210" s="86"/>
      <c r="BP210" s="86"/>
      <c r="BQ210" s="86"/>
      <c r="BR210" s="86"/>
      <c r="BS210" s="86"/>
      <c r="BT210" s="86"/>
      <c r="BU210" s="86"/>
      <c r="BV210" s="86"/>
      <c r="BW210" s="86"/>
      <c r="BX210" s="86"/>
      <c r="BY210" s="86"/>
      <c r="BZ210" s="86"/>
      <c r="CA210" s="86"/>
      <c r="CB210" s="86"/>
      <c r="CC210" s="86"/>
      <c r="CD210" s="86"/>
      <c r="CE210" s="86"/>
      <c r="CF210" s="10"/>
      <c r="CG210" s="10"/>
      <c r="CH210" s="10"/>
      <c r="CI210" s="10"/>
      <c r="CJ210" s="10"/>
      <c r="CK210" s="10"/>
      <c r="CL210" s="10"/>
      <c r="CM210" s="10"/>
    </row>
    <row r="211" spans="1:91" ht="13.15" x14ac:dyDescent="0.4">
      <c r="A211" s="10"/>
      <c r="B211" s="86"/>
      <c r="C211" s="86"/>
      <c r="D211" s="86"/>
      <c r="E211" s="86"/>
      <c r="F211" s="86"/>
      <c r="G211" s="86"/>
      <c r="H211" s="89"/>
      <c r="I211" s="89"/>
      <c r="J211" s="89"/>
      <c r="K211" s="89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  <c r="W211" s="86"/>
      <c r="X211" s="86"/>
      <c r="Y211" s="86"/>
      <c r="Z211" s="86"/>
      <c r="AA211" s="86"/>
      <c r="AB211" s="86"/>
      <c r="AC211" s="86"/>
      <c r="AD211" s="86"/>
      <c r="AE211" s="86"/>
      <c r="AF211" s="86"/>
      <c r="AG211" s="86"/>
      <c r="AH211" s="86"/>
      <c r="AI211" s="86"/>
      <c r="AJ211" s="86"/>
      <c r="AK211" s="86"/>
      <c r="AL211" s="86"/>
      <c r="AM211" s="86"/>
      <c r="AN211" s="86"/>
      <c r="AO211" s="86"/>
      <c r="AP211" s="86"/>
      <c r="AQ211" s="86"/>
      <c r="AR211" s="86"/>
      <c r="AS211" s="86"/>
      <c r="AT211" s="86"/>
      <c r="AU211" s="86"/>
      <c r="AV211" s="86"/>
      <c r="AW211" s="86"/>
      <c r="AX211" s="86"/>
      <c r="AY211" s="86"/>
      <c r="AZ211" s="86"/>
      <c r="BA211" s="86"/>
      <c r="BB211" s="86"/>
      <c r="BC211" s="86"/>
      <c r="BD211" s="86"/>
      <c r="BE211" s="86"/>
      <c r="BF211" s="86"/>
      <c r="BG211" s="86"/>
      <c r="BH211" s="86"/>
      <c r="BI211" s="86"/>
      <c r="BJ211" s="86"/>
      <c r="BK211" s="86"/>
      <c r="BL211" s="86"/>
      <c r="BM211" s="86"/>
      <c r="BN211" s="86"/>
      <c r="BO211" s="86"/>
      <c r="BP211" s="86"/>
      <c r="BQ211" s="86"/>
      <c r="BR211" s="86"/>
      <c r="BS211" s="86"/>
      <c r="BT211" s="86"/>
      <c r="BU211" s="86"/>
      <c r="BV211" s="86"/>
      <c r="BW211" s="86"/>
      <c r="BX211" s="86"/>
      <c r="BY211" s="86"/>
      <c r="BZ211" s="86"/>
      <c r="CA211" s="86"/>
      <c r="CB211" s="86"/>
      <c r="CC211" s="86"/>
      <c r="CD211" s="86"/>
      <c r="CE211" s="86"/>
      <c r="CF211" s="10"/>
      <c r="CG211" s="10"/>
      <c r="CH211" s="10"/>
      <c r="CI211" s="10"/>
      <c r="CJ211" s="10"/>
      <c r="CK211" s="10"/>
      <c r="CL211" s="10"/>
      <c r="CM211" s="10"/>
    </row>
    <row r="212" spans="1:91" ht="13.15" x14ac:dyDescent="0.4">
      <c r="A212" s="10"/>
      <c r="B212" s="86"/>
      <c r="C212" s="86"/>
      <c r="D212" s="86"/>
      <c r="E212" s="86"/>
      <c r="F212" s="86"/>
      <c r="G212" s="86"/>
      <c r="H212" s="89"/>
      <c r="I212" s="89"/>
      <c r="J212" s="89"/>
      <c r="K212" s="89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6"/>
      <c r="X212" s="86"/>
      <c r="Y212" s="86"/>
      <c r="Z212" s="86"/>
      <c r="AA212" s="86"/>
      <c r="AB212" s="86"/>
      <c r="AC212" s="86"/>
      <c r="AD212" s="86"/>
      <c r="AE212" s="86"/>
      <c r="AF212" s="86"/>
      <c r="AG212" s="86"/>
      <c r="AH212" s="86"/>
      <c r="AI212" s="86"/>
      <c r="AJ212" s="86"/>
      <c r="AK212" s="86"/>
      <c r="AL212" s="86"/>
      <c r="AM212" s="86"/>
      <c r="AN212" s="86"/>
      <c r="AO212" s="86"/>
      <c r="AP212" s="86"/>
      <c r="AQ212" s="86"/>
      <c r="AR212" s="86"/>
      <c r="AS212" s="86"/>
      <c r="AT212" s="86"/>
      <c r="AU212" s="86"/>
      <c r="AV212" s="86"/>
      <c r="AW212" s="86"/>
      <c r="AX212" s="86"/>
      <c r="AY212" s="86"/>
      <c r="AZ212" s="86"/>
      <c r="BA212" s="86"/>
      <c r="BB212" s="86"/>
      <c r="BC212" s="86"/>
      <c r="BD212" s="86"/>
      <c r="BE212" s="86"/>
      <c r="BF212" s="86"/>
      <c r="BG212" s="86"/>
      <c r="BH212" s="86"/>
      <c r="BI212" s="86"/>
      <c r="BJ212" s="86"/>
      <c r="BK212" s="86"/>
      <c r="BL212" s="86"/>
      <c r="BM212" s="86"/>
      <c r="BN212" s="86"/>
      <c r="BO212" s="86"/>
      <c r="BP212" s="86"/>
      <c r="BQ212" s="86"/>
      <c r="BR212" s="86"/>
      <c r="BS212" s="86"/>
      <c r="BT212" s="86"/>
      <c r="BU212" s="86"/>
      <c r="BV212" s="86"/>
      <c r="BW212" s="86"/>
      <c r="BX212" s="86"/>
      <c r="BY212" s="86"/>
      <c r="BZ212" s="86"/>
      <c r="CA212" s="86"/>
      <c r="CB212" s="86"/>
      <c r="CC212" s="86"/>
      <c r="CD212" s="86"/>
      <c r="CE212" s="86"/>
      <c r="CF212" s="10"/>
      <c r="CG212" s="10"/>
      <c r="CH212" s="10"/>
      <c r="CI212" s="10"/>
      <c r="CJ212" s="10"/>
      <c r="CK212" s="10"/>
      <c r="CL212" s="10"/>
      <c r="CM212" s="10"/>
    </row>
    <row r="213" spans="1:91" ht="13.15" x14ac:dyDescent="0.4">
      <c r="A213" s="10"/>
      <c r="B213" s="86"/>
      <c r="C213" s="86"/>
      <c r="D213" s="86"/>
      <c r="E213" s="86"/>
      <c r="F213" s="86"/>
      <c r="G213" s="86"/>
      <c r="H213" s="89"/>
      <c r="I213" s="89"/>
      <c r="J213" s="89"/>
      <c r="K213" s="89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  <c r="W213" s="86"/>
      <c r="X213" s="86"/>
      <c r="Y213" s="86"/>
      <c r="Z213" s="86"/>
      <c r="AA213" s="86"/>
      <c r="AB213" s="86"/>
      <c r="AC213" s="86"/>
      <c r="AD213" s="86"/>
      <c r="AE213" s="86"/>
      <c r="AF213" s="86"/>
      <c r="AG213" s="86"/>
      <c r="AH213" s="86"/>
      <c r="AI213" s="86"/>
      <c r="AJ213" s="86"/>
      <c r="AK213" s="86"/>
      <c r="AL213" s="86"/>
      <c r="AM213" s="86"/>
      <c r="AN213" s="86"/>
      <c r="AO213" s="86"/>
      <c r="AP213" s="86"/>
      <c r="AQ213" s="86"/>
      <c r="AR213" s="86"/>
      <c r="AS213" s="86"/>
      <c r="AT213" s="86"/>
      <c r="AU213" s="86"/>
      <c r="AV213" s="86"/>
      <c r="AW213" s="86"/>
      <c r="AX213" s="86"/>
      <c r="AY213" s="86"/>
      <c r="AZ213" s="86"/>
      <c r="BA213" s="86"/>
      <c r="BB213" s="86"/>
      <c r="BC213" s="86"/>
      <c r="BD213" s="86"/>
      <c r="BE213" s="86"/>
      <c r="BF213" s="86"/>
      <c r="BG213" s="86"/>
      <c r="BH213" s="86"/>
      <c r="BI213" s="86"/>
      <c r="BJ213" s="86"/>
      <c r="BK213" s="86"/>
      <c r="BL213" s="86"/>
      <c r="BM213" s="86"/>
      <c r="BN213" s="86"/>
      <c r="BO213" s="86"/>
      <c r="BP213" s="86"/>
      <c r="BQ213" s="86"/>
      <c r="BR213" s="86"/>
      <c r="BS213" s="86"/>
      <c r="BT213" s="86"/>
      <c r="BU213" s="86"/>
      <c r="BV213" s="86"/>
      <c r="BW213" s="86"/>
      <c r="BX213" s="86"/>
      <c r="BY213" s="86"/>
      <c r="BZ213" s="86"/>
      <c r="CA213" s="86"/>
      <c r="CB213" s="86"/>
      <c r="CC213" s="86"/>
      <c r="CD213" s="86"/>
      <c r="CE213" s="86"/>
      <c r="CF213" s="10"/>
      <c r="CG213" s="10"/>
      <c r="CH213" s="10"/>
      <c r="CI213" s="10"/>
      <c r="CJ213" s="10"/>
      <c r="CK213" s="10"/>
      <c r="CL213" s="10"/>
      <c r="CM213" s="10"/>
    </row>
    <row r="214" spans="1:91" ht="13.15" x14ac:dyDescent="0.4">
      <c r="A214" s="10"/>
      <c r="B214" s="86"/>
      <c r="C214" s="86"/>
      <c r="D214" s="86"/>
      <c r="E214" s="86"/>
      <c r="F214" s="86"/>
      <c r="G214" s="86"/>
      <c r="H214" s="89"/>
      <c r="I214" s="89"/>
      <c r="J214" s="89"/>
      <c r="K214" s="89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  <c r="W214" s="86"/>
      <c r="X214" s="86"/>
      <c r="Y214" s="86"/>
      <c r="Z214" s="86"/>
      <c r="AA214" s="86"/>
      <c r="AB214" s="86"/>
      <c r="AC214" s="86"/>
      <c r="AD214" s="86"/>
      <c r="AE214" s="86"/>
      <c r="AF214" s="86"/>
      <c r="AG214" s="86"/>
      <c r="AH214" s="86"/>
      <c r="AI214" s="86"/>
      <c r="AJ214" s="86"/>
      <c r="AK214" s="86"/>
      <c r="AL214" s="86"/>
      <c r="AM214" s="86"/>
      <c r="AN214" s="86"/>
      <c r="AO214" s="86"/>
      <c r="AP214" s="86"/>
      <c r="AQ214" s="86"/>
      <c r="AR214" s="86"/>
      <c r="AS214" s="86"/>
      <c r="AT214" s="86"/>
      <c r="AU214" s="86"/>
      <c r="AV214" s="86"/>
      <c r="AW214" s="86"/>
      <c r="AX214" s="86"/>
      <c r="AY214" s="86"/>
      <c r="AZ214" s="86"/>
      <c r="BA214" s="86"/>
      <c r="BB214" s="86"/>
      <c r="BC214" s="86"/>
      <c r="BD214" s="86"/>
      <c r="BE214" s="86"/>
      <c r="BF214" s="86"/>
      <c r="BG214" s="86"/>
      <c r="BH214" s="86"/>
      <c r="BI214" s="86"/>
      <c r="BJ214" s="86"/>
      <c r="BK214" s="86"/>
      <c r="BL214" s="86"/>
      <c r="BM214" s="86"/>
      <c r="BN214" s="86"/>
      <c r="BO214" s="86"/>
      <c r="BP214" s="86"/>
      <c r="BQ214" s="86"/>
      <c r="BR214" s="86"/>
      <c r="BS214" s="86"/>
      <c r="BT214" s="86"/>
      <c r="BU214" s="86"/>
      <c r="BV214" s="86"/>
      <c r="BW214" s="86"/>
      <c r="BX214" s="86"/>
      <c r="BY214" s="86"/>
      <c r="BZ214" s="86"/>
      <c r="CA214" s="86"/>
      <c r="CB214" s="86"/>
      <c r="CC214" s="86"/>
      <c r="CD214" s="86"/>
      <c r="CE214" s="86"/>
      <c r="CF214" s="10"/>
      <c r="CG214" s="10"/>
      <c r="CH214" s="10"/>
      <c r="CI214" s="10"/>
      <c r="CJ214" s="10"/>
      <c r="CK214" s="10"/>
      <c r="CL214" s="10"/>
      <c r="CM214" s="10"/>
    </row>
    <row r="215" spans="1:91" ht="13.15" x14ac:dyDescent="0.4">
      <c r="A215" s="10"/>
      <c r="B215" s="86"/>
      <c r="C215" s="86"/>
      <c r="D215" s="86"/>
      <c r="E215" s="86"/>
      <c r="F215" s="86"/>
      <c r="G215" s="86"/>
      <c r="H215" s="89"/>
      <c r="I215" s="89"/>
      <c r="J215" s="89"/>
      <c r="K215" s="89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  <c r="W215" s="86"/>
      <c r="X215" s="86"/>
      <c r="Y215" s="86"/>
      <c r="Z215" s="86"/>
      <c r="AA215" s="86"/>
      <c r="AB215" s="86"/>
      <c r="AC215" s="86"/>
      <c r="AD215" s="86"/>
      <c r="AE215" s="86"/>
      <c r="AF215" s="86"/>
      <c r="AG215" s="86"/>
      <c r="AH215" s="86"/>
      <c r="AI215" s="86"/>
      <c r="AJ215" s="86"/>
      <c r="AK215" s="86"/>
      <c r="AL215" s="86"/>
      <c r="AM215" s="86"/>
      <c r="AN215" s="86"/>
      <c r="AO215" s="86"/>
      <c r="AP215" s="86"/>
      <c r="AQ215" s="86"/>
      <c r="AR215" s="86"/>
      <c r="AS215" s="86"/>
      <c r="AT215" s="86"/>
      <c r="AU215" s="86"/>
      <c r="AV215" s="86"/>
      <c r="AW215" s="86"/>
      <c r="AX215" s="86"/>
      <c r="AY215" s="86"/>
      <c r="AZ215" s="86"/>
      <c r="BA215" s="86"/>
      <c r="BB215" s="86"/>
      <c r="BC215" s="86"/>
      <c r="BD215" s="86"/>
      <c r="BE215" s="86"/>
      <c r="BF215" s="86"/>
      <c r="BG215" s="86"/>
      <c r="BH215" s="86"/>
      <c r="BI215" s="86"/>
      <c r="BJ215" s="86"/>
      <c r="BK215" s="86"/>
      <c r="BL215" s="86"/>
      <c r="BM215" s="86"/>
      <c r="BN215" s="86"/>
      <c r="BO215" s="86"/>
      <c r="BP215" s="86"/>
      <c r="BQ215" s="86"/>
      <c r="BR215" s="86"/>
      <c r="BS215" s="86"/>
      <c r="BT215" s="86"/>
      <c r="BU215" s="86"/>
      <c r="BV215" s="86"/>
      <c r="BW215" s="86"/>
      <c r="BX215" s="86"/>
      <c r="BY215" s="86"/>
      <c r="BZ215" s="86"/>
      <c r="CA215" s="86"/>
      <c r="CB215" s="86"/>
      <c r="CC215" s="86"/>
      <c r="CD215" s="86"/>
      <c r="CE215" s="86"/>
      <c r="CF215" s="10"/>
      <c r="CG215" s="10"/>
      <c r="CH215" s="10"/>
      <c r="CI215" s="10"/>
      <c r="CJ215" s="10"/>
      <c r="CK215" s="10"/>
      <c r="CL215" s="10"/>
      <c r="CM215" s="10"/>
    </row>
    <row r="216" spans="1:91" ht="13.15" x14ac:dyDescent="0.4">
      <c r="A216" s="10"/>
      <c r="B216" s="86"/>
      <c r="C216" s="86"/>
      <c r="D216" s="86"/>
      <c r="E216" s="86"/>
      <c r="F216" s="86"/>
      <c r="G216" s="86"/>
      <c r="H216" s="89"/>
      <c r="I216" s="89"/>
      <c r="J216" s="89"/>
      <c r="K216" s="89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  <c r="W216" s="86"/>
      <c r="X216" s="86"/>
      <c r="Y216" s="86"/>
      <c r="Z216" s="86"/>
      <c r="AA216" s="86"/>
      <c r="AB216" s="86"/>
      <c r="AC216" s="86"/>
      <c r="AD216" s="86"/>
      <c r="AE216" s="86"/>
      <c r="AF216" s="86"/>
      <c r="AG216" s="86"/>
      <c r="AH216" s="86"/>
      <c r="AI216" s="86"/>
      <c r="AJ216" s="86"/>
      <c r="AK216" s="86"/>
      <c r="AL216" s="86"/>
      <c r="AM216" s="86"/>
      <c r="AN216" s="86"/>
      <c r="AO216" s="86"/>
      <c r="AP216" s="86"/>
      <c r="AQ216" s="86"/>
      <c r="AR216" s="86"/>
      <c r="AS216" s="86"/>
      <c r="AT216" s="86"/>
      <c r="AU216" s="86"/>
      <c r="AV216" s="86"/>
      <c r="AW216" s="86"/>
      <c r="AX216" s="86"/>
      <c r="AY216" s="86"/>
      <c r="AZ216" s="86"/>
      <c r="BA216" s="86"/>
      <c r="BB216" s="86"/>
      <c r="BC216" s="86"/>
      <c r="BD216" s="86"/>
      <c r="BE216" s="86"/>
      <c r="BF216" s="86"/>
      <c r="BG216" s="86"/>
      <c r="BH216" s="86"/>
      <c r="BI216" s="86"/>
      <c r="BJ216" s="86"/>
      <c r="BK216" s="86"/>
      <c r="BL216" s="86"/>
      <c r="BM216" s="86"/>
      <c r="BN216" s="86"/>
      <c r="BO216" s="86"/>
      <c r="BP216" s="86"/>
      <c r="BQ216" s="86"/>
      <c r="BR216" s="86"/>
      <c r="BS216" s="86"/>
      <c r="BT216" s="86"/>
      <c r="BU216" s="86"/>
      <c r="BV216" s="86"/>
      <c r="BW216" s="86"/>
      <c r="BX216" s="86"/>
      <c r="BY216" s="86"/>
      <c r="BZ216" s="86"/>
      <c r="CA216" s="86"/>
      <c r="CB216" s="86"/>
      <c r="CC216" s="86"/>
      <c r="CD216" s="86"/>
      <c r="CE216" s="86"/>
      <c r="CF216" s="10"/>
      <c r="CG216" s="10"/>
      <c r="CH216" s="10"/>
      <c r="CI216" s="10"/>
      <c r="CJ216" s="10"/>
      <c r="CK216" s="10"/>
      <c r="CL216" s="10"/>
      <c r="CM216" s="10"/>
    </row>
    <row r="217" spans="1:91" ht="13.15" x14ac:dyDescent="0.4">
      <c r="A217" s="10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  <c r="W217" s="86"/>
      <c r="X217" s="86"/>
      <c r="Y217" s="86"/>
      <c r="Z217" s="86"/>
      <c r="AA217" s="86"/>
      <c r="AB217" s="86"/>
      <c r="AC217" s="86"/>
      <c r="AD217" s="86"/>
      <c r="AE217" s="86"/>
      <c r="AF217" s="86"/>
      <c r="AG217" s="86"/>
      <c r="AH217" s="86"/>
      <c r="AI217" s="86"/>
      <c r="AJ217" s="86"/>
      <c r="AK217" s="86"/>
      <c r="AL217" s="86"/>
      <c r="AM217" s="86"/>
      <c r="AN217" s="86"/>
      <c r="AO217" s="86"/>
      <c r="AP217" s="86"/>
      <c r="AQ217" s="86"/>
      <c r="AR217" s="86"/>
      <c r="AS217" s="86"/>
      <c r="AT217" s="86"/>
      <c r="AU217" s="86"/>
      <c r="AV217" s="86"/>
      <c r="AW217" s="86"/>
      <c r="AX217" s="86"/>
      <c r="AY217" s="86"/>
      <c r="AZ217" s="86"/>
      <c r="BA217" s="86"/>
      <c r="BB217" s="86"/>
      <c r="BC217" s="86"/>
      <c r="BD217" s="86"/>
      <c r="BE217" s="86"/>
      <c r="BF217" s="86"/>
      <c r="BG217" s="86"/>
      <c r="BH217" s="86"/>
      <c r="BI217" s="86"/>
      <c r="BJ217" s="86"/>
      <c r="BK217" s="86"/>
      <c r="BL217" s="86"/>
      <c r="BM217" s="86"/>
      <c r="BN217" s="86"/>
      <c r="BO217" s="86"/>
      <c r="BP217" s="86"/>
      <c r="BQ217" s="86"/>
      <c r="BR217" s="86"/>
      <c r="BS217" s="86"/>
      <c r="BT217" s="86"/>
      <c r="BU217" s="86"/>
      <c r="BV217" s="86"/>
      <c r="BW217" s="86"/>
      <c r="BX217" s="86"/>
      <c r="BY217" s="86"/>
      <c r="BZ217" s="86"/>
      <c r="CA217" s="86"/>
      <c r="CB217" s="86"/>
      <c r="CC217" s="86"/>
      <c r="CD217" s="86"/>
      <c r="CE217" s="86"/>
      <c r="CF217" s="10"/>
      <c r="CG217" s="10"/>
      <c r="CH217" s="10"/>
      <c r="CI217" s="10"/>
      <c r="CJ217" s="10"/>
      <c r="CK217" s="10"/>
      <c r="CL217" s="10"/>
      <c r="CM217" s="10"/>
    </row>
    <row r="218" spans="1:91" ht="13.15" x14ac:dyDescent="0.4">
      <c r="A218" s="10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6"/>
      <c r="BN218" s="86"/>
      <c r="BO218" s="86"/>
      <c r="BP218" s="86"/>
      <c r="BQ218" s="86"/>
      <c r="BR218" s="86"/>
      <c r="BS218" s="86"/>
      <c r="BT218" s="86"/>
      <c r="BU218" s="86"/>
      <c r="BV218" s="86"/>
      <c r="BW218" s="86"/>
      <c r="BX218" s="86"/>
      <c r="BY218" s="86"/>
      <c r="BZ218" s="86"/>
      <c r="CA218" s="86"/>
      <c r="CB218" s="86"/>
      <c r="CC218" s="86"/>
      <c r="CD218" s="86"/>
      <c r="CE218" s="86"/>
      <c r="CF218" s="10"/>
      <c r="CG218" s="10"/>
      <c r="CH218" s="10"/>
      <c r="CI218" s="10"/>
      <c r="CJ218" s="10"/>
      <c r="CK218" s="10"/>
      <c r="CL218" s="10"/>
      <c r="CM218" s="10"/>
    </row>
    <row r="219" spans="1:91" ht="13.15" x14ac:dyDescent="0.4">
      <c r="A219" s="10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6"/>
      <c r="BN219" s="86"/>
      <c r="BO219" s="86"/>
      <c r="BP219" s="86"/>
      <c r="BQ219" s="86"/>
      <c r="BR219" s="86"/>
      <c r="BS219" s="86"/>
      <c r="BT219" s="86"/>
      <c r="BU219" s="86"/>
      <c r="BV219" s="86"/>
      <c r="BW219" s="86"/>
      <c r="BX219" s="86"/>
      <c r="BY219" s="86"/>
      <c r="BZ219" s="86"/>
      <c r="CA219" s="86"/>
      <c r="CB219" s="86"/>
      <c r="CC219" s="86"/>
      <c r="CD219" s="86"/>
      <c r="CE219" s="86"/>
      <c r="CF219" s="10"/>
      <c r="CG219" s="10"/>
      <c r="CH219" s="10"/>
      <c r="CI219" s="10"/>
      <c r="CJ219" s="10"/>
      <c r="CK219" s="10"/>
      <c r="CL219" s="10"/>
      <c r="CM219" s="10"/>
    </row>
    <row r="220" spans="1:91" ht="13.15" x14ac:dyDescent="0.4">
      <c r="A220" s="10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6"/>
      <c r="BN220" s="86"/>
      <c r="BO220" s="86"/>
      <c r="BP220" s="86"/>
      <c r="BQ220" s="86"/>
      <c r="BR220" s="86"/>
      <c r="BS220" s="86"/>
      <c r="BT220" s="86"/>
      <c r="BU220" s="86"/>
      <c r="BV220" s="86"/>
      <c r="BW220" s="86"/>
      <c r="BX220" s="86"/>
      <c r="BY220" s="86"/>
      <c r="BZ220" s="86"/>
      <c r="CA220" s="86"/>
      <c r="CB220" s="86"/>
      <c r="CC220" s="86"/>
      <c r="CD220" s="86"/>
      <c r="CE220" s="86"/>
      <c r="CF220" s="10"/>
      <c r="CG220" s="10"/>
      <c r="CH220" s="10"/>
      <c r="CI220" s="10"/>
      <c r="CJ220" s="10"/>
      <c r="CK220" s="10"/>
      <c r="CL220" s="10"/>
      <c r="CM220" s="10"/>
    </row>
    <row r="221" spans="1:91" ht="13.15" x14ac:dyDescent="0.4">
      <c r="A221" s="10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6"/>
      <c r="BN221" s="86"/>
      <c r="BO221" s="86"/>
      <c r="BP221" s="86"/>
      <c r="BQ221" s="86"/>
      <c r="BR221" s="86"/>
      <c r="BS221" s="86"/>
      <c r="BT221" s="86"/>
      <c r="BU221" s="86"/>
      <c r="BV221" s="86"/>
      <c r="BW221" s="86"/>
      <c r="BX221" s="86"/>
      <c r="BY221" s="86"/>
      <c r="BZ221" s="86"/>
      <c r="CA221" s="86"/>
      <c r="CB221" s="86"/>
      <c r="CC221" s="86"/>
      <c r="CD221" s="86"/>
      <c r="CE221" s="86"/>
      <c r="CF221" s="10"/>
      <c r="CG221" s="10"/>
      <c r="CH221" s="10"/>
      <c r="CI221" s="10"/>
      <c r="CJ221" s="10"/>
      <c r="CK221" s="10"/>
      <c r="CL221" s="10"/>
      <c r="CM221" s="10"/>
    </row>
    <row r="222" spans="1:91" ht="13.15" x14ac:dyDescent="0.4">
      <c r="A222" s="10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6"/>
      <c r="BN222" s="86"/>
      <c r="BO222" s="86"/>
      <c r="BP222" s="86"/>
      <c r="BQ222" s="86"/>
      <c r="BR222" s="86"/>
      <c r="BS222" s="86"/>
      <c r="BT222" s="86"/>
      <c r="BU222" s="86"/>
      <c r="BV222" s="86"/>
      <c r="BW222" s="86"/>
      <c r="BX222" s="86"/>
      <c r="BY222" s="86"/>
      <c r="BZ222" s="86"/>
      <c r="CA222" s="86"/>
      <c r="CB222" s="86"/>
      <c r="CC222" s="86"/>
      <c r="CD222" s="86"/>
      <c r="CE222" s="86"/>
      <c r="CF222" s="10"/>
      <c r="CG222" s="10"/>
      <c r="CH222" s="10"/>
      <c r="CI222" s="10"/>
      <c r="CJ222" s="10"/>
      <c r="CK222" s="10"/>
      <c r="CL222" s="10"/>
      <c r="CM222" s="10"/>
    </row>
    <row r="223" spans="1:91" ht="13.15" x14ac:dyDescent="0.4">
      <c r="A223" s="10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  <c r="W223" s="86"/>
      <c r="X223" s="86"/>
      <c r="Y223" s="86"/>
      <c r="Z223" s="86"/>
      <c r="AA223" s="86"/>
      <c r="AB223" s="86"/>
      <c r="AC223" s="86"/>
      <c r="AD223" s="86"/>
      <c r="AE223" s="86"/>
      <c r="AF223" s="86"/>
      <c r="AG223" s="86"/>
      <c r="AH223" s="86"/>
      <c r="AI223" s="86"/>
      <c r="AJ223" s="86"/>
      <c r="AK223" s="86"/>
      <c r="AL223" s="86"/>
      <c r="AM223" s="86"/>
      <c r="AN223" s="86"/>
      <c r="AO223" s="86"/>
      <c r="AP223" s="86"/>
      <c r="AQ223" s="86"/>
      <c r="AR223" s="86"/>
      <c r="AS223" s="86"/>
      <c r="AT223" s="86"/>
      <c r="AU223" s="86"/>
      <c r="AV223" s="86"/>
      <c r="AW223" s="86"/>
      <c r="AX223" s="86"/>
      <c r="AY223" s="86"/>
      <c r="AZ223" s="86"/>
      <c r="BA223" s="86"/>
      <c r="BB223" s="86"/>
      <c r="BC223" s="86"/>
      <c r="BD223" s="86"/>
      <c r="BE223" s="86"/>
      <c r="BF223" s="86"/>
      <c r="BG223" s="86"/>
      <c r="BH223" s="86"/>
      <c r="BI223" s="86"/>
      <c r="BJ223" s="86"/>
      <c r="BK223" s="86"/>
      <c r="BL223" s="86"/>
      <c r="BM223" s="86"/>
      <c r="BN223" s="86"/>
      <c r="BO223" s="86"/>
      <c r="BP223" s="86"/>
      <c r="BQ223" s="86"/>
      <c r="BR223" s="86"/>
      <c r="BS223" s="86"/>
      <c r="BT223" s="86"/>
      <c r="BU223" s="86"/>
      <c r="BV223" s="86"/>
      <c r="BW223" s="86"/>
      <c r="BX223" s="86"/>
      <c r="BY223" s="86"/>
      <c r="BZ223" s="86"/>
      <c r="CA223" s="86"/>
      <c r="CB223" s="86"/>
      <c r="CC223" s="86"/>
      <c r="CD223" s="86"/>
      <c r="CE223" s="86"/>
      <c r="CF223" s="10"/>
      <c r="CG223" s="10"/>
      <c r="CH223" s="10"/>
      <c r="CI223" s="10"/>
      <c r="CJ223" s="10"/>
      <c r="CK223" s="10"/>
      <c r="CL223" s="10"/>
      <c r="CM223" s="10"/>
    </row>
    <row r="224" spans="1:91" ht="13.15" x14ac:dyDescent="0.4">
      <c r="A224" s="10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  <c r="AH224" s="86"/>
      <c r="AI224" s="86"/>
      <c r="AJ224" s="86"/>
      <c r="AK224" s="86"/>
      <c r="AL224" s="86"/>
      <c r="AM224" s="86"/>
      <c r="AN224" s="86"/>
      <c r="AO224" s="86"/>
      <c r="AP224" s="86"/>
      <c r="AQ224" s="86"/>
      <c r="AR224" s="86"/>
      <c r="AS224" s="86"/>
      <c r="AT224" s="86"/>
      <c r="AU224" s="86"/>
      <c r="AV224" s="86"/>
      <c r="AW224" s="86"/>
      <c r="AX224" s="86"/>
      <c r="AY224" s="86"/>
      <c r="AZ224" s="86"/>
      <c r="BA224" s="86"/>
      <c r="BB224" s="86"/>
      <c r="BC224" s="86"/>
      <c r="BD224" s="86"/>
      <c r="BE224" s="86"/>
      <c r="BF224" s="86"/>
      <c r="BG224" s="86"/>
      <c r="BH224" s="86"/>
      <c r="BI224" s="86"/>
      <c r="BJ224" s="86"/>
      <c r="BK224" s="86"/>
      <c r="BL224" s="86"/>
      <c r="BM224" s="86"/>
      <c r="BN224" s="86"/>
      <c r="BO224" s="86"/>
      <c r="BP224" s="86"/>
      <c r="BQ224" s="86"/>
      <c r="BR224" s="86"/>
      <c r="BS224" s="86"/>
      <c r="BT224" s="86"/>
      <c r="BU224" s="86"/>
      <c r="BV224" s="86"/>
      <c r="BW224" s="86"/>
      <c r="BX224" s="86"/>
      <c r="BY224" s="86"/>
      <c r="BZ224" s="86"/>
      <c r="CA224" s="86"/>
      <c r="CB224" s="86"/>
      <c r="CC224" s="86"/>
      <c r="CD224" s="86"/>
      <c r="CE224" s="86"/>
      <c r="CF224" s="10"/>
      <c r="CG224" s="10"/>
      <c r="CH224" s="10"/>
      <c r="CI224" s="10"/>
      <c r="CJ224" s="10"/>
      <c r="CK224" s="10"/>
      <c r="CL224" s="10"/>
      <c r="CM224" s="10"/>
    </row>
    <row r="225" spans="1:91" ht="13.15" x14ac:dyDescent="0.4">
      <c r="A225" s="10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  <c r="W225" s="86"/>
      <c r="X225" s="86"/>
      <c r="Y225" s="86"/>
      <c r="Z225" s="86"/>
      <c r="AA225" s="86"/>
      <c r="AB225" s="86"/>
      <c r="AC225" s="86"/>
      <c r="AD225" s="86"/>
      <c r="AE225" s="86"/>
      <c r="AF225" s="86"/>
      <c r="AG225" s="86"/>
      <c r="AH225" s="86"/>
      <c r="AI225" s="86"/>
      <c r="AJ225" s="86"/>
      <c r="AK225" s="86"/>
      <c r="AL225" s="86"/>
      <c r="AM225" s="86"/>
      <c r="AN225" s="86"/>
      <c r="AO225" s="86"/>
      <c r="AP225" s="86"/>
      <c r="AQ225" s="86"/>
      <c r="AR225" s="86"/>
      <c r="AS225" s="86"/>
      <c r="AT225" s="86"/>
      <c r="AU225" s="86"/>
      <c r="AV225" s="86"/>
      <c r="AW225" s="86"/>
      <c r="AX225" s="86"/>
      <c r="AY225" s="86"/>
      <c r="AZ225" s="86"/>
      <c r="BA225" s="86"/>
      <c r="BB225" s="86"/>
      <c r="BC225" s="86"/>
      <c r="BD225" s="86"/>
      <c r="BE225" s="86"/>
      <c r="BF225" s="86"/>
      <c r="BG225" s="86"/>
      <c r="BH225" s="86"/>
      <c r="BI225" s="86"/>
      <c r="BJ225" s="86"/>
      <c r="BK225" s="86"/>
      <c r="BL225" s="86"/>
      <c r="BM225" s="86"/>
      <c r="BN225" s="86"/>
      <c r="BO225" s="86"/>
      <c r="BP225" s="86"/>
      <c r="BQ225" s="86"/>
      <c r="BR225" s="86"/>
      <c r="BS225" s="86"/>
      <c r="BT225" s="86"/>
      <c r="BU225" s="86"/>
      <c r="BV225" s="86"/>
      <c r="BW225" s="86"/>
      <c r="BX225" s="86"/>
      <c r="BY225" s="86"/>
      <c r="BZ225" s="86"/>
      <c r="CA225" s="86"/>
      <c r="CB225" s="86"/>
      <c r="CC225" s="86"/>
      <c r="CD225" s="86"/>
      <c r="CE225" s="86"/>
      <c r="CF225" s="10"/>
      <c r="CG225" s="10"/>
      <c r="CH225" s="10"/>
      <c r="CI225" s="10"/>
      <c r="CJ225" s="10"/>
      <c r="CK225" s="10"/>
      <c r="CL225" s="10"/>
      <c r="CM225" s="10"/>
    </row>
    <row r="226" spans="1:91" ht="13.15" x14ac:dyDescent="0.4">
      <c r="A226" s="10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  <c r="W226" s="86"/>
      <c r="X226" s="86"/>
      <c r="Y226" s="86"/>
      <c r="Z226" s="86"/>
      <c r="AA226" s="86"/>
      <c r="AB226" s="86"/>
      <c r="AC226" s="86"/>
      <c r="AD226" s="86"/>
      <c r="AE226" s="86"/>
      <c r="AF226" s="86"/>
      <c r="AG226" s="86"/>
      <c r="AH226" s="86"/>
      <c r="AI226" s="86"/>
      <c r="AJ226" s="86"/>
      <c r="AK226" s="86"/>
      <c r="AL226" s="86"/>
      <c r="AM226" s="86"/>
      <c r="AN226" s="86"/>
      <c r="AO226" s="86"/>
      <c r="AP226" s="86"/>
      <c r="AQ226" s="86"/>
      <c r="AR226" s="86"/>
      <c r="AS226" s="86"/>
      <c r="AT226" s="86"/>
      <c r="AU226" s="86"/>
      <c r="AV226" s="86"/>
      <c r="AW226" s="86"/>
      <c r="AX226" s="86"/>
      <c r="AY226" s="86"/>
      <c r="AZ226" s="86"/>
      <c r="BA226" s="86"/>
      <c r="BB226" s="86"/>
      <c r="BC226" s="86"/>
      <c r="BD226" s="86"/>
      <c r="BE226" s="86"/>
      <c r="BF226" s="86"/>
      <c r="BG226" s="86"/>
      <c r="BH226" s="86"/>
      <c r="BI226" s="86"/>
      <c r="BJ226" s="86"/>
      <c r="BK226" s="86"/>
      <c r="BL226" s="86"/>
      <c r="BM226" s="86"/>
      <c r="BN226" s="86"/>
      <c r="BO226" s="86"/>
      <c r="BP226" s="86"/>
      <c r="BQ226" s="86"/>
      <c r="BR226" s="86"/>
      <c r="BS226" s="86"/>
      <c r="BT226" s="86"/>
      <c r="BU226" s="86"/>
      <c r="BV226" s="86"/>
      <c r="BW226" s="86"/>
      <c r="BX226" s="86"/>
      <c r="BY226" s="86"/>
      <c r="BZ226" s="86"/>
      <c r="CA226" s="86"/>
      <c r="CB226" s="86"/>
      <c r="CC226" s="86"/>
      <c r="CD226" s="86"/>
      <c r="CE226" s="86"/>
      <c r="CF226" s="10"/>
      <c r="CG226" s="10"/>
      <c r="CH226" s="10"/>
      <c r="CI226" s="10"/>
      <c r="CJ226" s="10"/>
      <c r="CK226" s="10"/>
      <c r="CL226" s="10"/>
      <c r="CM226" s="10"/>
    </row>
    <row r="227" spans="1:91" ht="13.15" x14ac:dyDescent="0.4">
      <c r="A227" s="10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  <c r="W227" s="86"/>
      <c r="X227" s="86"/>
      <c r="Y227" s="86"/>
      <c r="Z227" s="86"/>
      <c r="AA227" s="86"/>
      <c r="AB227" s="86"/>
      <c r="AC227" s="86"/>
      <c r="AD227" s="86"/>
      <c r="AE227" s="86"/>
      <c r="AF227" s="86"/>
      <c r="AG227" s="86"/>
      <c r="AH227" s="86"/>
      <c r="AI227" s="86"/>
      <c r="AJ227" s="86"/>
      <c r="AK227" s="86"/>
      <c r="AL227" s="86"/>
      <c r="AM227" s="86"/>
      <c r="AN227" s="86"/>
      <c r="AO227" s="86"/>
      <c r="AP227" s="86"/>
      <c r="AQ227" s="86"/>
      <c r="AR227" s="86"/>
      <c r="AS227" s="86"/>
      <c r="AT227" s="86"/>
      <c r="AU227" s="86"/>
      <c r="AV227" s="86"/>
      <c r="AW227" s="86"/>
      <c r="AX227" s="86"/>
      <c r="AY227" s="86"/>
      <c r="AZ227" s="86"/>
      <c r="BA227" s="86"/>
      <c r="BB227" s="86"/>
      <c r="BC227" s="86"/>
      <c r="BD227" s="86"/>
      <c r="BE227" s="86"/>
      <c r="BF227" s="86"/>
      <c r="BG227" s="86"/>
      <c r="BH227" s="86"/>
      <c r="BI227" s="86"/>
      <c r="BJ227" s="86"/>
      <c r="BK227" s="86"/>
      <c r="BL227" s="86"/>
      <c r="BM227" s="86"/>
      <c r="BN227" s="86"/>
      <c r="BO227" s="86"/>
      <c r="BP227" s="86"/>
      <c r="BQ227" s="86"/>
      <c r="BR227" s="86"/>
      <c r="BS227" s="86"/>
      <c r="BT227" s="86"/>
      <c r="BU227" s="86"/>
      <c r="BV227" s="86"/>
      <c r="BW227" s="86"/>
      <c r="BX227" s="86"/>
      <c r="BY227" s="86"/>
      <c r="BZ227" s="86"/>
      <c r="CA227" s="86"/>
      <c r="CB227" s="86"/>
      <c r="CC227" s="86"/>
      <c r="CD227" s="86"/>
      <c r="CE227" s="86"/>
      <c r="CF227" s="10"/>
      <c r="CG227" s="10"/>
      <c r="CH227" s="10"/>
      <c r="CI227" s="10"/>
      <c r="CJ227" s="10"/>
      <c r="CK227" s="10"/>
      <c r="CL227" s="10"/>
      <c r="CM227" s="10"/>
    </row>
    <row r="228" spans="1:91" ht="13.15" x14ac:dyDescent="0.4">
      <c r="A228" s="10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  <c r="AA228" s="86"/>
      <c r="AB228" s="86"/>
      <c r="AC228" s="86"/>
      <c r="AD228" s="86"/>
      <c r="AE228" s="86"/>
      <c r="AF228" s="86"/>
      <c r="AG228" s="86"/>
      <c r="AH228" s="86"/>
      <c r="AI228" s="86"/>
      <c r="AJ228" s="86"/>
      <c r="AK228" s="86"/>
      <c r="AL228" s="86"/>
      <c r="AM228" s="86"/>
      <c r="AN228" s="86"/>
      <c r="AO228" s="86"/>
      <c r="AP228" s="86"/>
      <c r="AQ228" s="86"/>
      <c r="AR228" s="86"/>
      <c r="AS228" s="86"/>
      <c r="AT228" s="86"/>
      <c r="AU228" s="86"/>
      <c r="AV228" s="86"/>
      <c r="AW228" s="86"/>
      <c r="AX228" s="86"/>
      <c r="AY228" s="86"/>
      <c r="AZ228" s="86"/>
      <c r="BA228" s="86"/>
      <c r="BB228" s="86"/>
      <c r="BC228" s="86"/>
      <c r="BD228" s="86"/>
      <c r="BE228" s="86"/>
      <c r="BF228" s="86"/>
      <c r="BG228" s="86"/>
      <c r="BH228" s="86"/>
      <c r="BI228" s="86"/>
      <c r="BJ228" s="86"/>
      <c r="BK228" s="86"/>
      <c r="BL228" s="86"/>
      <c r="BM228" s="86"/>
      <c r="BN228" s="86"/>
      <c r="BO228" s="86"/>
      <c r="BP228" s="86"/>
      <c r="BQ228" s="86"/>
      <c r="BR228" s="86"/>
      <c r="BS228" s="86"/>
      <c r="BT228" s="86"/>
      <c r="BU228" s="86"/>
      <c r="BV228" s="86"/>
      <c r="BW228" s="86"/>
      <c r="BX228" s="86"/>
      <c r="BY228" s="86"/>
      <c r="BZ228" s="86"/>
      <c r="CA228" s="86"/>
      <c r="CB228" s="86"/>
      <c r="CC228" s="86"/>
      <c r="CD228" s="86"/>
      <c r="CE228" s="86"/>
      <c r="CF228" s="10"/>
      <c r="CG228" s="10"/>
      <c r="CH228" s="10"/>
      <c r="CI228" s="10"/>
      <c r="CJ228" s="10"/>
      <c r="CK228" s="10"/>
      <c r="CL228" s="10"/>
      <c r="CM228" s="10"/>
    </row>
    <row r="229" spans="1:91" ht="13.15" x14ac:dyDescent="0.4">
      <c r="A229" s="10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86"/>
      <c r="AC229" s="86"/>
      <c r="AD229" s="86"/>
      <c r="AE229" s="86"/>
      <c r="AF229" s="86"/>
      <c r="AG229" s="86"/>
      <c r="AH229" s="86"/>
      <c r="AI229" s="86"/>
      <c r="AJ229" s="86"/>
      <c r="AK229" s="86"/>
      <c r="AL229" s="86"/>
      <c r="AM229" s="86"/>
      <c r="AN229" s="86"/>
      <c r="AO229" s="86"/>
      <c r="AP229" s="86"/>
      <c r="AQ229" s="86"/>
      <c r="AR229" s="86"/>
      <c r="AS229" s="86"/>
      <c r="AT229" s="86"/>
      <c r="AU229" s="86"/>
      <c r="AV229" s="86"/>
      <c r="AW229" s="86"/>
      <c r="AX229" s="86"/>
      <c r="AY229" s="86"/>
      <c r="AZ229" s="86"/>
      <c r="BA229" s="86"/>
      <c r="BB229" s="86"/>
      <c r="BC229" s="86"/>
      <c r="BD229" s="86"/>
      <c r="BE229" s="86"/>
      <c r="BF229" s="86"/>
      <c r="BG229" s="86"/>
      <c r="BH229" s="86"/>
      <c r="BI229" s="86"/>
      <c r="BJ229" s="86"/>
      <c r="BK229" s="86"/>
      <c r="BL229" s="86"/>
      <c r="BM229" s="86"/>
      <c r="BN229" s="86"/>
      <c r="BO229" s="86"/>
      <c r="BP229" s="86"/>
      <c r="BQ229" s="86"/>
      <c r="BR229" s="86"/>
      <c r="BS229" s="86"/>
      <c r="BT229" s="86"/>
      <c r="BU229" s="86"/>
      <c r="BV229" s="86"/>
      <c r="BW229" s="86"/>
      <c r="BX229" s="86"/>
      <c r="BY229" s="86"/>
      <c r="BZ229" s="86"/>
      <c r="CA229" s="86"/>
      <c r="CB229" s="86"/>
      <c r="CC229" s="86"/>
      <c r="CD229" s="86"/>
      <c r="CE229" s="86"/>
      <c r="CF229" s="10"/>
      <c r="CG229" s="10"/>
      <c r="CH229" s="10"/>
      <c r="CI229" s="10"/>
      <c r="CJ229" s="10"/>
      <c r="CK229" s="10"/>
      <c r="CL229" s="10"/>
      <c r="CM229" s="10"/>
    </row>
    <row r="230" spans="1:91" ht="13.15" x14ac:dyDescent="0.4">
      <c r="A230" s="10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  <c r="W230" s="86"/>
      <c r="X230" s="86"/>
      <c r="Y230" s="86"/>
      <c r="Z230" s="86"/>
      <c r="AA230" s="86"/>
      <c r="AB230" s="86"/>
      <c r="AC230" s="86"/>
      <c r="AD230" s="86"/>
      <c r="AE230" s="86"/>
      <c r="AF230" s="86"/>
      <c r="AG230" s="86"/>
      <c r="AH230" s="86"/>
      <c r="AI230" s="86"/>
      <c r="AJ230" s="86"/>
      <c r="AK230" s="86"/>
      <c r="AL230" s="86"/>
      <c r="AM230" s="86"/>
      <c r="AN230" s="86"/>
      <c r="AO230" s="86"/>
      <c r="AP230" s="86"/>
      <c r="AQ230" s="86"/>
      <c r="AR230" s="86"/>
      <c r="AS230" s="86"/>
      <c r="AT230" s="86"/>
      <c r="AU230" s="86"/>
      <c r="AV230" s="86"/>
      <c r="AW230" s="86"/>
      <c r="AX230" s="86"/>
      <c r="AY230" s="86"/>
      <c r="AZ230" s="86"/>
      <c r="BA230" s="86"/>
      <c r="BB230" s="86"/>
      <c r="BC230" s="86"/>
      <c r="BD230" s="86"/>
      <c r="BE230" s="86"/>
      <c r="BF230" s="86"/>
      <c r="BG230" s="86"/>
      <c r="BH230" s="86"/>
      <c r="BI230" s="86"/>
      <c r="BJ230" s="86"/>
      <c r="BK230" s="86"/>
      <c r="BL230" s="86"/>
      <c r="BM230" s="86"/>
      <c r="BN230" s="86"/>
      <c r="BO230" s="86"/>
      <c r="BP230" s="86"/>
      <c r="BQ230" s="86"/>
      <c r="BR230" s="86"/>
      <c r="BS230" s="86"/>
      <c r="BT230" s="86"/>
      <c r="BU230" s="86"/>
      <c r="BV230" s="86"/>
      <c r="BW230" s="86"/>
      <c r="BX230" s="86"/>
      <c r="BY230" s="86"/>
      <c r="BZ230" s="86"/>
      <c r="CA230" s="86"/>
      <c r="CB230" s="86"/>
      <c r="CC230" s="86"/>
      <c r="CD230" s="86"/>
      <c r="CE230" s="86"/>
      <c r="CF230" s="10"/>
      <c r="CG230" s="10"/>
      <c r="CH230" s="10"/>
      <c r="CI230" s="10"/>
      <c r="CJ230" s="10"/>
      <c r="CK230" s="10"/>
      <c r="CL230" s="10"/>
      <c r="CM230" s="10"/>
    </row>
    <row r="231" spans="1:91" ht="13.15" x14ac:dyDescent="0.4">
      <c r="A231" s="10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86"/>
      <c r="AC231" s="86"/>
      <c r="AD231" s="86"/>
      <c r="AE231" s="86"/>
      <c r="AF231" s="86"/>
      <c r="AG231" s="86"/>
      <c r="AH231" s="86"/>
      <c r="AI231" s="86"/>
      <c r="AJ231" s="86"/>
      <c r="AK231" s="86"/>
      <c r="AL231" s="86"/>
      <c r="AM231" s="86"/>
      <c r="AN231" s="86"/>
      <c r="AO231" s="86"/>
      <c r="AP231" s="86"/>
      <c r="AQ231" s="86"/>
      <c r="AR231" s="86"/>
      <c r="AS231" s="86"/>
      <c r="AT231" s="86"/>
      <c r="AU231" s="86"/>
      <c r="AV231" s="86"/>
      <c r="AW231" s="86"/>
      <c r="AX231" s="86"/>
      <c r="AY231" s="86"/>
      <c r="AZ231" s="86"/>
      <c r="BA231" s="86"/>
      <c r="BB231" s="86"/>
      <c r="BC231" s="86"/>
      <c r="BD231" s="86"/>
      <c r="BE231" s="86"/>
      <c r="BF231" s="86"/>
      <c r="BG231" s="86"/>
      <c r="BH231" s="86"/>
      <c r="BI231" s="86"/>
      <c r="BJ231" s="86"/>
      <c r="BK231" s="86"/>
      <c r="BL231" s="86"/>
      <c r="BM231" s="86"/>
      <c r="BN231" s="86"/>
      <c r="BO231" s="86"/>
      <c r="BP231" s="86"/>
      <c r="BQ231" s="86"/>
      <c r="BR231" s="86"/>
      <c r="BS231" s="86"/>
      <c r="BT231" s="86"/>
      <c r="BU231" s="86"/>
      <c r="BV231" s="86"/>
      <c r="BW231" s="86"/>
      <c r="BX231" s="86"/>
      <c r="BY231" s="86"/>
      <c r="BZ231" s="86"/>
      <c r="CA231" s="86"/>
      <c r="CB231" s="86"/>
      <c r="CC231" s="86"/>
      <c r="CD231" s="86"/>
      <c r="CE231" s="86"/>
      <c r="CF231" s="10"/>
      <c r="CG231" s="10"/>
      <c r="CH231" s="10"/>
      <c r="CI231" s="10"/>
      <c r="CJ231" s="10"/>
      <c r="CK231" s="10"/>
      <c r="CL231" s="10"/>
      <c r="CM231" s="10"/>
    </row>
    <row r="232" spans="1:91" ht="13.15" x14ac:dyDescent="0.4">
      <c r="A232" s="10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  <c r="W232" s="86"/>
      <c r="X232" s="86"/>
      <c r="Y232" s="86"/>
      <c r="Z232" s="86"/>
      <c r="AA232" s="86"/>
      <c r="AB232" s="86"/>
      <c r="AC232" s="86"/>
      <c r="AD232" s="86"/>
      <c r="AE232" s="86"/>
      <c r="AF232" s="86"/>
      <c r="AG232" s="86"/>
      <c r="AH232" s="86"/>
      <c r="AI232" s="86"/>
      <c r="AJ232" s="86"/>
      <c r="AK232" s="86"/>
      <c r="AL232" s="86"/>
      <c r="AM232" s="86"/>
      <c r="AN232" s="86"/>
      <c r="AO232" s="86"/>
      <c r="AP232" s="86"/>
      <c r="AQ232" s="86"/>
      <c r="AR232" s="86"/>
      <c r="AS232" s="86"/>
      <c r="AT232" s="86"/>
      <c r="AU232" s="86"/>
      <c r="AV232" s="86"/>
      <c r="AW232" s="86"/>
      <c r="AX232" s="86"/>
      <c r="AY232" s="86"/>
      <c r="AZ232" s="86"/>
      <c r="BA232" s="86"/>
      <c r="BB232" s="86"/>
      <c r="BC232" s="86"/>
      <c r="BD232" s="86"/>
      <c r="BE232" s="86"/>
      <c r="BF232" s="86"/>
      <c r="BG232" s="86"/>
      <c r="BH232" s="86"/>
      <c r="BI232" s="86"/>
      <c r="BJ232" s="86"/>
      <c r="BK232" s="86"/>
      <c r="BL232" s="86"/>
      <c r="BM232" s="86"/>
      <c r="BN232" s="86"/>
      <c r="BO232" s="86"/>
      <c r="BP232" s="86"/>
      <c r="BQ232" s="86"/>
      <c r="BR232" s="86"/>
      <c r="BS232" s="86"/>
      <c r="BT232" s="86"/>
      <c r="BU232" s="86"/>
      <c r="BV232" s="86"/>
      <c r="BW232" s="86"/>
      <c r="BX232" s="86"/>
      <c r="BY232" s="86"/>
      <c r="BZ232" s="86"/>
      <c r="CA232" s="86"/>
      <c r="CB232" s="86"/>
      <c r="CC232" s="86"/>
      <c r="CD232" s="86"/>
      <c r="CE232" s="86"/>
      <c r="CF232" s="10"/>
      <c r="CG232" s="10"/>
      <c r="CH232" s="10"/>
      <c r="CI232" s="10"/>
      <c r="CJ232" s="10"/>
      <c r="CK232" s="10"/>
      <c r="CL232" s="10"/>
      <c r="CM232" s="10"/>
    </row>
    <row r="233" spans="1:91" ht="13.15" x14ac:dyDescent="0.4">
      <c r="A233" s="10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  <c r="W233" s="86"/>
      <c r="X233" s="86"/>
      <c r="Y233" s="86"/>
      <c r="Z233" s="86"/>
      <c r="AA233" s="86"/>
      <c r="AB233" s="86"/>
      <c r="AC233" s="86"/>
      <c r="AD233" s="86"/>
      <c r="AE233" s="86"/>
      <c r="AF233" s="86"/>
      <c r="AG233" s="86"/>
      <c r="AH233" s="86"/>
      <c r="AI233" s="86"/>
      <c r="AJ233" s="86"/>
      <c r="AK233" s="86"/>
      <c r="AL233" s="86"/>
      <c r="AM233" s="86"/>
      <c r="AN233" s="86"/>
      <c r="AO233" s="86"/>
      <c r="AP233" s="86"/>
      <c r="AQ233" s="86"/>
      <c r="AR233" s="86"/>
      <c r="AS233" s="86"/>
      <c r="AT233" s="86"/>
      <c r="AU233" s="86"/>
      <c r="AV233" s="86"/>
      <c r="AW233" s="86"/>
      <c r="AX233" s="86"/>
      <c r="AY233" s="86"/>
      <c r="AZ233" s="86"/>
      <c r="BA233" s="86"/>
      <c r="BB233" s="86"/>
      <c r="BC233" s="86"/>
      <c r="BD233" s="86"/>
      <c r="BE233" s="86"/>
      <c r="BF233" s="86"/>
      <c r="BG233" s="86"/>
      <c r="BH233" s="86"/>
      <c r="BI233" s="86"/>
      <c r="BJ233" s="86"/>
      <c r="BK233" s="86"/>
      <c r="BL233" s="86"/>
      <c r="BM233" s="86"/>
      <c r="BN233" s="86"/>
      <c r="BO233" s="86"/>
      <c r="BP233" s="86"/>
      <c r="BQ233" s="86"/>
      <c r="BR233" s="86"/>
      <c r="BS233" s="86"/>
      <c r="BT233" s="86"/>
      <c r="BU233" s="86"/>
      <c r="BV233" s="86"/>
      <c r="BW233" s="86"/>
      <c r="BX233" s="86"/>
      <c r="BY233" s="86"/>
      <c r="BZ233" s="86"/>
      <c r="CA233" s="86"/>
      <c r="CB233" s="86"/>
      <c r="CC233" s="86"/>
      <c r="CD233" s="86"/>
      <c r="CE233" s="86"/>
      <c r="CF233" s="10"/>
      <c r="CG233" s="10"/>
      <c r="CH233" s="10"/>
      <c r="CI233" s="10"/>
      <c r="CJ233" s="10"/>
      <c r="CK233" s="10"/>
      <c r="CL233" s="10"/>
      <c r="CM233" s="10"/>
    </row>
    <row r="234" spans="1:91" ht="13.15" x14ac:dyDescent="0.4">
      <c r="A234" s="10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  <c r="W234" s="86"/>
      <c r="X234" s="86"/>
      <c r="Y234" s="86"/>
      <c r="Z234" s="86"/>
      <c r="AA234" s="86"/>
      <c r="AB234" s="86"/>
      <c r="AC234" s="86"/>
      <c r="AD234" s="86"/>
      <c r="AE234" s="86"/>
      <c r="AF234" s="86"/>
      <c r="AG234" s="86"/>
      <c r="AH234" s="86"/>
      <c r="AI234" s="86"/>
      <c r="AJ234" s="86"/>
      <c r="AK234" s="86"/>
      <c r="AL234" s="86"/>
      <c r="AM234" s="86"/>
      <c r="AN234" s="86"/>
      <c r="AO234" s="86"/>
      <c r="AP234" s="86"/>
      <c r="AQ234" s="86"/>
      <c r="AR234" s="86"/>
      <c r="AS234" s="86"/>
      <c r="AT234" s="86"/>
      <c r="AU234" s="86"/>
      <c r="AV234" s="86"/>
      <c r="AW234" s="86"/>
      <c r="AX234" s="86"/>
      <c r="AY234" s="86"/>
      <c r="AZ234" s="86"/>
      <c r="BA234" s="86"/>
      <c r="BB234" s="86"/>
      <c r="BC234" s="86"/>
      <c r="BD234" s="86"/>
      <c r="BE234" s="86"/>
      <c r="BF234" s="86"/>
      <c r="BG234" s="86"/>
      <c r="BH234" s="86"/>
      <c r="BI234" s="86"/>
      <c r="BJ234" s="86"/>
      <c r="BK234" s="86"/>
      <c r="BL234" s="86"/>
      <c r="BM234" s="86"/>
      <c r="BN234" s="86"/>
      <c r="BO234" s="86"/>
      <c r="BP234" s="86"/>
      <c r="BQ234" s="86"/>
      <c r="BR234" s="86"/>
      <c r="BS234" s="86"/>
      <c r="BT234" s="86"/>
      <c r="BU234" s="86"/>
      <c r="BV234" s="86"/>
      <c r="BW234" s="86"/>
      <c r="BX234" s="86"/>
      <c r="BY234" s="86"/>
      <c r="BZ234" s="86"/>
      <c r="CA234" s="86"/>
      <c r="CB234" s="86"/>
      <c r="CC234" s="86"/>
      <c r="CD234" s="86"/>
      <c r="CE234" s="86"/>
      <c r="CF234" s="10"/>
      <c r="CG234" s="10"/>
      <c r="CH234" s="10"/>
      <c r="CI234" s="10"/>
      <c r="CJ234" s="10"/>
      <c r="CK234" s="10"/>
      <c r="CL234" s="10"/>
      <c r="CM234" s="10"/>
    </row>
    <row r="235" spans="1:91" ht="13.15" x14ac:dyDescent="0.4">
      <c r="A235" s="10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  <c r="W235" s="86"/>
      <c r="X235" s="86"/>
      <c r="Y235" s="86"/>
      <c r="Z235" s="86"/>
      <c r="AA235" s="86"/>
      <c r="AB235" s="86"/>
      <c r="AC235" s="86"/>
      <c r="AD235" s="86"/>
      <c r="AE235" s="86"/>
      <c r="AF235" s="86"/>
      <c r="AG235" s="86"/>
      <c r="AH235" s="86"/>
      <c r="AI235" s="86"/>
      <c r="AJ235" s="86"/>
      <c r="AK235" s="86"/>
      <c r="AL235" s="86"/>
      <c r="AM235" s="86"/>
      <c r="AN235" s="86"/>
      <c r="AO235" s="86"/>
      <c r="AP235" s="86"/>
      <c r="AQ235" s="86"/>
      <c r="AR235" s="86"/>
      <c r="AS235" s="86"/>
      <c r="AT235" s="86"/>
      <c r="AU235" s="86"/>
      <c r="AV235" s="86"/>
      <c r="AW235" s="86"/>
      <c r="AX235" s="86"/>
      <c r="AY235" s="86"/>
      <c r="AZ235" s="86"/>
      <c r="BA235" s="86"/>
      <c r="BB235" s="86"/>
      <c r="BC235" s="86"/>
      <c r="BD235" s="86"/>
      <c r="BE235" s="86"/>
      <c r="BF235" s="86"/>
      <c r="BG235" s="86"/>
      <c r="BH235" s="86"/>
      <c r="BI235" s="86"/>
      <c r="BJ235" s="86"/>
      <c r="BK235" s="86"/>
      <c r="BL235" s="86"/>
      <c r="BM235" s="86"/>
      <c r="BN235" s="86"/>
      <c r="BO235" s="86"/>
      <c r="BP235" s="86"/>
      <c r="BQ235" s="86"/>
      <c r="BR235" s="86"/>
      <c r="BS235" s="86"/>
      <c r="BT235" s="86"/>
      <c r="BU235" s="86"/>
      <c r="BV235" s="86"/>
      <c r="BW235" s="86"/>
      <c r="BX235" s="86"/>
      <c r="BY235" s="86"/>
      <c r="BZ235" s="86"/>
      <c r="CA235" s="86"/>
      <c r="CB235" s="86"/>
      <c r="CC235" s="86"/>
      <c r="CD235" s="86"/>
      <c r="CE235" s="86"/>
      <c r="CF235" s="10"/>
      <c r="CG235" s="10"/>
      <c r="CH235" s="10"/>
      <c r="CI235" s="10"/>
      <c r="CJ235" s="10"/>
      <c r="CK235" s="10"/>
      <c r="CL235" s="10"/>
      <c r="CM235" s="10"/>
    </row>
    <row r="236" spans="1:91" ht="13.15" x14ac:dyDescent="0.4">
      <c r="A236" s="10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  <c r="W236" s="86"/>
      <c r="X236" s="86"/>
      <c r="Y236" s="86"/>
      <c r="Z236" s="86"/>
      <c r="AA236" s="86"/>
      <c r="AB236" s="86"/>
      <c r="AC236" s="86"/>
      <c r="AD236" s="86"/>
      <c r="AE236" s="86"/>
      <c r="AF236" s="86"/>
      <c r="AG236" s="86"/>
      <c r="AH236" s="86"/>
      <c r="AI236" s="86"/>
      <c r="AJ236" s="86"/>
      <c r="AK236" s="86"/>
      <c r="AL236" s="86"/>
      <c r="AM236" s="86"/>
      <c r="AN236" s="86"/>
      <c r="AO236" s="86"/>
      <c r="AP236" s="86"/>
      <c r="AQ236" s="86"/>
      <c r="AR236" s="86"/>
      <c r="AS236" s="86"/>
      <c r="AT236" s="86"/>
      <c r="AU236" s="86"/>
      <c r="AV236" s="86"/>
      <c r="AW236" s="86"/>
      <c r="AX236" s="86"/>
      <c r="AY236" s="86"/>
      <c r="AZ236" s="86"/>
      <c r="BA236" s="86"/>
      <c r="BB236" s="86"/>
      <c r="BC236" s="86"/>
      <c r="BD236" s="86"/>
      <c r="BE236" s="86"/>
      <c r="BF236" s="86"/>
      <c r="BG236" s="86"/>
      <c r="BH236" s="86"/>
      <c r="BI236" s="86"/>
      <c r="BJ236" s="86"/>
      <c r="BK236" s="86"/>
      <c r="BL236" s="86"/>
      <c r="BM236" s="86"/>
      <c r="BN236" s="86"/>
      <c r="BO236" s="86"/>
      <c r="BP236" s="86"/>
      <c r="BQ236" s="86"/>
      <c r="BR236" s="86"/>
      <c r="BS236" s="86"/>
      <c r="BT236" s="86"/>
      <c r="BU236" s="86"/>
      <c r="BV236" s="86"/>
      <c r="BW236" s="86"/>
      <c r="BX236" s="86"/>
      <c r="BY236" s="86"/>
      <c r="BZ236" s="86"/>
      <c r="CA236" s="86"/>
      <c r="CB236" s="86"/>
      <c r="CC236" s="86"/>
      <c r="CD236" s="86"/>
      <c r="CE236" s="86"/>
      <c r="CF236" s="10"/>
      <c r="CG236" s="10"/>
      <c r="CH236" s="10"/>
      <c r="CI236" s="10"/>
      <c r="CJ236" s="10"/>
      <c r="CK236" s="10"/>
      <c r="CL236" s="10"/>
      <c r="CM236" s="10"/>
    </row>
    <row r="237" spans="1:91" ht="13.15" x14ac:dyDescent="0.4">
      <c r="A237" s="10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86"/>
      <c r="AD237" s="86"/>
      <c r="AE237" s="86"/>
      <c r="AF237" s="86"/>
      <c r="AG237" s="86"/>
      <c r="AH237" s="86"/>
      <c r="AI237" s="86"/>
      <c r="AJ237" s="86"/>
      <c r="AK237" s="86"/>
      <c r="AL237" s="86"/>
      <c r="AM237" s="86"/>
      <c r="AN237" s="86"/>
      <c r="AO237" s="86"/>
      <c r="AP237" s="86"/>
      <c r="AQ237" s="86"/>
      <c r="AR237" s="86"/>
      <c r="AS237" s="86"/>
      <c r="AT237" s="86"/>
      <c r="AU237" s="86"/>
      <c r="AV237" s="86"/>
      <c r="AW237" s="86"/>
      <c r="AX237" s="86"/>
      <c r="AY237" s="86"/>
      <c r="AZ237" s="86"/>
      <c r="BA237" s="86"/>
      <c r="BB237" s="86"/>
      <c r="BC237" s="86"/>
      <c r="BD237" s="86"/>
      <c r="BE237" s="86"/>
      <c r="BF237" s="86"/>
      <c r="BG237" s="86"/>
      <c r="BH237" s="86"/>
      <c r="BI237" s="86"/>
      <c r="BJ237" s="86"/>
      <c r="BK237" s="86"/>
      <c r="BL237" s="86"/>
      <c r="BM237" s="86"/>
      <c r="BN237" s="86"/>
      <c r="BO237" s="86"/>
      <c r="BP237" s="86"/>
      <c r="BQ237" s="86"/>
      <c r="BR237" s="86"/>
      <c r="BS237" s="86"/>
      <c r="BT237" s="86"/>
      <c r="BU237" s="86"/>
      <c r="BV237" s="86"/>
      <c r="BW237" s="86"/>
      <c r="BX237" s="86"/>
      <c r="BY237" s="86"/>
      <c r="BZ237" s="86"/>
      <c r="CA237" s="86"/>
      <c r="CB237" s="86"/>
      <c r="CC237" s="86"/>
      <c r="CD237" s="86"/>
      <c r="CE237" s="86"/>
      <c r="CF237" s="10"/>
      <c r="CG237" s="10"/>
      <c r="CH237" s="10"/>
      <c r="CI237" s="10"/>
      <c r="CJ237" s="10"/>
      <c r="CK237" s="10"/>
      <c r="CL237" s="10"/>
      <c r="CM237" s="10"/>
    </row>
    <row r="238" spans="1:91" ht="13.15" x14ac:dyDescent="0.4">
      <c r="A238" s="10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  <c r="W238" s="86"/>
      <c r="X238" s="86"/>
      <c r="Y238" s="86"/>
      <c r="Z238" s="86"/>
      <c r="AA238" s="86"/>
      <c r="AB238" s="86"/>
      <c r="AC238" s="86"/>
      <c r="AD238" s="86"/>
      <c r="AE238" s="86"/>
      <c r="AF238" s="86"/>
      <c r="AG238" s="86"/>
      <c r="AH238" s="86"/>
      <c r="AI238" s="86"/>
      <c r="AJ238" s="86"/>
      <c r="AK238" s="86"/>
      <c r="AL238" s="86"/>
      <c r="AM238" s="86"/>
      <c r="AN238" s="86"/>
      <c r="AO238" s="86"/>
      <c r="AP238" s="86"/>
      <c r="AQ238" s="86"/>
      <c r="AR238" s="86"/>
      <c r="AS238" s="86"/>
      <c r="AT238" s="86"/>
      <c r="AU238" s="86"/>
      <c r="AV238" s="86"/>
      <c r="AW238" s="86"/>
      <c r="AX238" s="86"/>
      <c r="AY238" s="86"/>
      <c r="AZ238" s="86"/>
      <c r="BA238" s="86"/>
      <c r="BB238" s="86"/>
      <c r="BC238" s="86"/>
      <c r="BD238" s="86"/>
      <c r="BE238" s="86"/>
      <c r="BF238" s="86"/>
      <c r="BG238" s="86"/>
      <c r="BH238" s="86"/>
      <c r="BI238" s="86"/>
      <c r="BJ238" s="86"/>
      <c r="BK238" s="86"/>
      <c r="BL238" s="86"/>
      <c r="BM238" s="86"/>
      <c r="BN238" s="86"/>
      <c r="BO238" s="86"/>
      <c r="BP238" s="86"/>
      <c r="BQ238" s="86"/>
      <c r="BR238" s="86"/>
      <c r="BS238" s="86"/>
      <c r="BT238" s="86"/>
      <c r="BU238" s="86"/>
      <c r="BV238" s="86"/>
      <c r="BW238" s="86"/>
      <c r="BX238" s="86"/>
      <c r="BY238" s="86"/>
      <c r="BZ238" s="86"/>
      <c r="CA238" s="86"/>
      <c r="CB238" s="86"/>
      <c r="CC238" s="86"/>
      <c r="CD238" s="86"/>
      <c r="CE238" s="86"/>
      <c r="CF238" s="10"/>
      <c r="CG238" s="10"/>
      <c r="CH238" s="10"/>
      <c r="CI238" s="10"/>
      <c r="CJ238" s="10"/>
      <c r="CK238" s="10"/>
      <c r="CL238" s="10"/>
      <c r="CM238" s="10"/>
    </row>
  </sheetData>
  <mergeCells count="23">
    <mergeCell ref="BU3:BY3"/>
    <mergeCell ref="B4:F4"/>
    <mergeCell ref="G4:K4"/>
    <mergeCell ref="L4:P4"/>
    <mergeCell ref="Q4:U4"/>
    <mergeCell ref="V4:Z4"/>
    <mergeCell ref="AA4:AE4"/>
    <mergeCell ref="AG4:AK4"/>
    <mergeCell ref="AL4:AP4"/>
    <mergeCell ref="AQ4:AU4"/>
    <mergeCell ref="B3:F3"/>
    <mergeCell ref="G3:K3"/>
    <mergeCell ref="L3:P3"/>
    <mergeCell ref="Q3:U3"/>
    <mergeCell ref="BA3:BE3"/>
    <mergeCell ref="BK3:BO3"/>
    <mergeCell ref="BZ4:CD4"/>
    <mergeCell ref="AV4:AZ4"/>
    <mergeCell ref="BA4:BE4"/>
    <mergeCell ref="BF4:BJ4"/>
    <mergeCell ref="BK4:BO4"/>
    <mergeCell ref="BP4:BT4"/>
    <mergeCell ref="BU4:BY4"/>
  </mergeCell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15"/>
  <sheetViews>
    <sheetView workbookViewId="0">
      <pane xSplit="1" ySplit="7" topLeftCell="B92" activePane="bottomRight" state="frozen"/>
      <selection activeCell="J44" sqref="J44"/>
      <selection pane="topRight" activeCell="J44" sqref="J44"/>
      <selection pane="bottomLeft" activeCell="J44" sqref="J44"/>
      <selection pane="bottomRight" activeCell="J44" sqref="J44"/>
    </sheetView>
  </sheetViews>
  <sheetFormatPr defaultColWidth="8.86328125" defaultRowHeight="12.75" x14ac:dyDescent="0.35"/>
  <cols>
    <col min="1" max="2" width="9.265625" bestFit="1" customWidth="1"/>
    <col min="4" max="5" width="9.265625" bestFit="1" customWidth="1"/>
    <col min="7" max="8" width="9.265625" bestFit="1" customWidth="1"/>
    <col min="9" max="9" width="11.1328125" bestFit="1" customWidth="1"/>
    <col min="10" max="21" width="9.265625" bestFit="1" customWidth="1"/>
    <col min="22" max="24" width="10.265625" bestFit="1" customWidth="1"/>
    <col min="25" max="26" width="9.265625" bestFit="1" customWidth="1"/>
  </cols>
  <sheetData>
    <row r="1" spans="1:83" ht="15.75" thickBot="1" x14ac:dyDescent="0.5">
      <c r="A1" s="27" t="s">
        <v>129</v>
      </c>
    </row>
    <row r="2" spans="1:83" ht="13.9" thickTop="1" thickBot="1" x14ac:dyDescent="0.45">
      <c r="A2" s="79"/>
      <c r="B2" s="80" t="s">
        <v>73</v>
      </c>
      <c r="C2" s="80"/>
      <c r="D2" s="80"/>
      <c r="E2" s="82"/>
      <c r="F2" s="80" t="s">
        <v>74</v>
      </c>
      <c r="G2" s="83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</row>
    <row r="3" spans="1:83" ht="13.5" thickTop="1" x14ac:dyDescent="0.4">
      <c r="B3" s="30" t="s">
        <v>130</v>
      </c>
      <c r="C3" s="31"/>
      <c r="D3" s="30"/>
      <c r="E3" s="30"/>
      <c r="F3" s="30"/>
      <c r="G3" s="30" t="s">
        <v>131</v>
      </c>
      <c r="H3" s="30"/>
      <c r="I3" s="30"/>
      <c r="J3" s="30"/>
      <c r="K3" s="30"/>
      <c r="L3" s="30" t="s">
        <v>132</v>
      </c>
      <c r="M3" s="30"/>
      <c r="N3" s="30"/>
      <c r="O3" s="30"/>
      <c r="P3" s="30"/>
      <c r="Q3" s="30" t="s">
        <v>133</v>
      </c>
      <c r="R3" s="30"/>
      <c r="S3" s="30"/>
      <c r="T3" s="30"/>
      <c r="U3" s="30"/>
      <c r="V3" s="30" t="s">
        <v>134</v>
      </c>
      <c r="W3" s="30"/>
      <c r="X3" s="30"/>
      <c r="Y3" s="30"/>
      <c r="Z3" s="3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</row>
    <row r="4" spans="1:83" ht="13.15" x14ac:dyDescent="0.4">
      <c r="A4" s="10"/>
      <c r="B4" s="171" t="s">
        <v>135</v>
      </c>
      <c r="C4" s="171"/>
      <c r="D4" s="171"/>
      <c r="E4" s="171"/>
      <c r="F4" s="171"/>
      <c r="G4" s="171" t="s">
        <v>136</v>
      </c>
      <c r="H4" s="171"/>
      <c r="I4" s="171"/>
      <c r="J4" s="171"/>
      <c r="K4" s="171"/>
      <c r="L4" s="171" t="s">
        <v>137</v>
      </c>
      <c r="M4" s="171"/>
      <c r="N4" s="171"/>
      <c r="O4" s="171"/>
      <c r="P4" s="171"/>
      <c r="Q4" s="171" t="s">
        <v>138</v>
      </c>
      <c r="R4" s="171"/>
      <c r="S4" s="171"/>
      <c r="T4" s="171"/>
      <c r="U4" s="171"/>
      <c r="V4" s="171" t="s">
        <v>139</v>
      </c>
      <c r="W4" s="171"/>
      <c r="X4" s="171"/>
      <c r="Y4" s="171"/>
      <c r="Z4" s="171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</row>
    <row r="5" spans="1:83" ht="13.15" x14ac:dyDescent="0.4">
      <c r="A5" s="10"/>
      <c r="B5" s="30"/>
      <c r="C5" s="30"/>
      <c r="D5" s="30"/>
      <c r="E5" s="30" t="s">
        <v>11</v>
      </c>
      <c r="F5" s="30" t="s">
        <v>1</v>
      </c>
      <c r="G5" s="30"/>
      <c r="H5" s="30"/>
      <c r="I5" s="30"/>
      <c r="J5" s="30" t="s">
        <v>11</v>
      </c>
      <c r="K5" s="30" t="s">
        <v>1</v>
      </c>
      <c r="L5" s="30"/>
      <c r="M5" s="30"/>
      <c r="N5" s="30"/>
      <c r="O5" s="30" t="s">
        <v>11</v>
      </c>
      <c r="P5" s="30" t="s">
        <v>1</v>
      </c>
      <c r="Q5" s="30"/>
      <c r="R5" s="30"/>
      <c r="S5" s="30"/>
      <c r="T5" s="30" t="s">
        <v>11</v>
      </c>
      <c r="U5" s="30" t="s">
        <v>1</v>
      </c>
      <c r="V5" s="30"/>
      <c r="W5" s="30"/>
      <c r="X5" s="30"/>
      <c r="Y5" s="30" t="s">
        <v>11</v>
      </c>
      <c r="Z5" s="30" t="s">
        <v>1</v>
      </c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</row>
    <row r="6" spans="1:83" ht="13.15" x14ac:dyDescent="0.4">
      <c r="A6" s="10"/>
      <c r="B6" s="30" t="s">
        <v>11</v>
      </c>
      <c r="C6" s="30" t="s">
        <v>1</v>
      </c>
      <c r="D6" s="30" t="s">
        <v>4</v>
      </c>
      <c r="E6" s="30" t="s">
        <v>2</v>
      </c>
      <c r="F6" s="30" t="s">
        <v>2</v>
      </c>
      <c r="G6" s="30" t="s">
        <v>11</v>
      </c>
      <c r="H6" s="30" t="s">
        <v>1</v>
      </c>
      <c r="I6" s="30" t="s">
        <v>4</v>
      </c>
      <c r="J6" s="30" t="s">
        <v>2</v>
      </c>
      <c r="K6" s="30" t="s">
        <v>2</v>
      </c>
      <c r="L6" s="30" t="s">
        <v>11</v>
      </c>
      <c r="M6" s="30" t="s">
        <v>1</v>
      </c>
      <c r="N6" s="30" t="s">
        <v>4</v>
      </c>
      <c r="O6" s="30" t="s">
        <v>2</v>
      </c>
      <c r="P6" s="30" t="s">
        <v>2</v>
      </c>
      <c r="Q6" s="30" t="s">
        <v>11</v>
      </c>
      <c r="R6" s="30" t="s">
        <v>1</v>
      </c>
      <c r="S6" s="30" t="s">
        <v>4</v>
      </c>
      <c r="T6" s="30" t="s">
        <v>2</v>
      </c>
      <c r="U6" s="30" t="s">
        <v>2</v>
      </c>
      <c r="V6" s="30" t="s">
        <v>11</v>
      </c>
      <c r="W6" s="30" t="s">
        <v>1</v>
      </c>
      <c r="X6" s="30" t="s">
        <v>4</v>
      </c>
      <c r="Y6" s="30" t="s">
        <v>2</v>
      </c>
      <c r="Z6" s="30" t="s">
        <v>2</v>
      </c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</row>
    <row r="7" spans="1:83" ht="13.15" x14ac:dyDescent="0.4">
      <c r="A7" s="10"/>
      <c r="B7" s="30" t="s">
        <v>65</v>
      </c>
      <c r="C7" s="30" t="s">
        <v>65</v>
      </c>
      <c r="D7" s="30"/>
      <c r="E7" s="30" t="s">
        <v>4</v>
      </c>
      <c r="F7" s="30" t="s">
        <v>4</v>
      </c>
      <c r="G7" s="30" t="s">
        <v>65</v>
      </c>
      <c r="H7" s="30" t="s">
        <v>65</v>
      </c>
      <c r="I7" s="30"/>
      <c r="J7" s="30" t="s">
        <v>4</v>
      </c>
      <c r="K7" s="30" t="s">
        <v>4</v>
      </c>
      <c r="L7" s="30" t="s">
        <v>65</v>
      </c>
      <c r="M7" s="30" t="s">
        <v>65</v>
      </c>
      <c r="N7" s="30"/>
      <c r="O7" s="30" t="s">
        <v>4</v>
      </c>
      <c r="P7" s="30" t="s">
        <v>4</v>
      </c>
      <c r="Q7" s="30" t="s">
        <v>65</v>
      </c>
      <c r="R7" s="30" t="s">
        <v>65</v>
      </c>
      <c r="S7" s="30"/>
      <c r="T7" s="30" t="s">
        <v>4</v>
      </c>
      <c r="U7" s="30" t="s">
        <v>4</v>
      </c>
      <c r="V7" s="30" t="s">
        <v>65</v>
      </c>
      <c r="W7" s="30" t="s">
        <v>65</v>
      </c>
      <c r="X7" s="30"/>
      <c r="Y7" s="30" t="s">
        <v>4</v>
      </c>
      <c r="Z7" s="30" t="s">
        <v>4</v>
      </c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</row>
    <row r="8" spans="1:83" ht="13.15" x14ac:dyDescent="0.4">
      <c r="A8" s="32">
        <v>1850</v>
      </c>
      <c r="B8" s="87"/>
      <c r="C8" s="87"/>
      <c r="D8" s="87"/>
      <c r="E8" s="87"/>
      <c r="F8" s="87"/>
      <c r="G8" s="8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8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</row>
    <row r="9" spans="1:83" ht="13.15" x14ac:dyDescent="0.4">
      <c r="A9" s="32">
        <f t="shared" ref="A9:A70" si="0">A8+1</f>
        <v>1851</v>
      </c>
      <c r="B9" s="87"/>
      <c r="C9" s="87"/>
      <c r="E9" s="87"/>
      <c r="F9" s="87"/>
      <c r="G9" s="8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8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</row>
    <row r="10" spans="1:83" ht="13.15" x14ac:dyDescent="0.4">
      <c r="A10" s="32">
        <f t="shared" si="0"/>
        <v>1852</v>
      </c>
      <c r="B10" s="87"/>
      <c r="C10" s="87"/>
      <c r="E10" s="87"/>
      <c r="F10" s="87"/>
      <c r="G10" s="8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8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</row>
    <row r="11" spans="1:83" ht="13.15" x14ac:dyDescent="0.4">
      <c r="A11" s="32">
        <f t="shared" si="0"/>
        <v>1853</v>
      </c>
      <c r="B11" s="87"/>
      <c r="C11" s="87"/>
      <c r="E11" s="87"/>
      <c r="F11" s="87"/>
      <c r="G11" s="8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8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</row>
    <row r="12" spans="1:83" ht="13.15" x14ac:dyDescent="0.4">
      <c r="A12" s="32">
        <f t="shared" si="0"/>
        <v>1854</v>
      </c>
      <c r="B12" s="87"/>
      <c r="C12" s="87"/>
      <c r="E12" s="87"/>
      <c r="F12" s="87"/>
      <c r="G12" s="8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8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</row>
    <row r="13" spans="1:83" ht="13.15" x14ac:dyDescent="0.4">
      <c r="A13" s="32">
        <f t="shared" si="0"/>
        <v>1855</v>
      </c>
      <c r="B13" s="87"/>
      <c r="C13" s="87"/>
      <c r="E13" s="87"/>
      <c r="F13" s="87"/>
      <c r="G13" s="8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8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</row>
    <row r="14" spans="1:83" ht="13.15" x14ac:dyDescent="0.4">
      <c r="A14" s="32">
        <f t="shared" si="0"/>
        <v>1856</v>
      </c>
      <c r="B14" s="87"/>
      <c r="C14" s="87"/>
      <c r="E14" s="87"/>
      <c r="F14" s="87"/>
      <c r="G14" s="8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8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</row>
    <row r="15" spans="1:83" ht="13.15" x14ac:dyDescent="0.4">
      <c r="A15" s="32">
        <f t="shared" si="0"/>
        <v>1857</v>
      </c>
      <c r="B15" s="87"/>
      <c r="C15" s="87"/>
      <c r="E15" s="87"/>
      <c r="F15" s="87"/>
      <c r="G15" s="8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8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</row>
    <row r="16" spans="1:83" ht="13.15" x14ac:dyDescent="0.4">
      <c r="A16" s="32">
        <f t="shared" si="0"/>
        <v>1858</v>
      </c>
      <c r="B16" s="87"/>
      <c r="C16" s="87"/>
      <c r="E16" s="87"/>
      <c r="F16" s="87"/>
      <c r="G16" s="8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8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</row>
    <row r="17" spans="1:83" ht="13.15" x14ac:dyDescent="0.4">
      <c r="A17" s="32">
        <f t="shared" si="0"/>
        <v>1859</v>
      </c>
      <c r="B17" s="87"/>
      <c r="C17" s="87"/>
      <c r="E17" s="87"/>
      <c r="F17" s="87"/>
      <c r="G17" s="8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8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</row>
    <row r="18" spans="1:83" ht="13.15" x14ac:dyDescent="0.4">
      <c r="A18" s="32">
        <f t="shared" si="0"/>
        <v>1860</v>
      </c>
      <c r="B18" s="87"/>
      <c r="C18" s="87"/>
      <c r="E18" s="87"/>
      <c r="F18" s="87"/>
      <c r="G18" s="8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8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</row>
    <row r="19" spans="1:83" ht="13.15" x14ac:dyDescent="0.4">
      <c r="A19" s="32">
        <f>A18+1</f>
        <v>1861</v>
      </c>
      <c r="B19" s="87"/>
      <c r="C19" s="87"/>
      <c r="E19" s="87"/>
      <c r="F19" s="87"/>
      <c r="G19" s="8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8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</row>
    <row r="20" spans="1:83" ht="13.15" x14ac:dyDescent="0.4">
      <c r="A20" s="32">
        <f t="shared" si="0"/>
        <v>1862</v>
      </c>
      <c r="B20" s="87">
        <v>3.1314295918367354</v>
      </c>
      <c r="C20" s="87"/>
      <c r="D20" s="87">
        <v>3.71</v>
      </c>
      <c r="E20" s="87">
        <f>B20/D20</f>
        <v>0.84405110292095298</v>
      </c>
      <c r="F20" s="87"/>
      <c r="G20" s="8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8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</row>
    <row r="21" spans="1:83" ht="13.15" x14ac:dyDescent="0.4">
      <c r="A21" s="32">
        <f t="shared" si="0"/>
        <v>1863</v>
      </c>
      <c r="B21" s="87">
        <v>3.383947278911565</v>
      </c>
      <c r="C21" s="87"/>
      <c r="D21" s="87">
        <v>6.09</v>
      </c>
      <c r="E21" s="87">
        <f t="shared" ref="E21:E48" si="1">B21/D21</f>
        <v>0.55565636763736703</v>
      </c>
      <c r="F21" s="87"/>
      <c r="G21" s="8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8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</row>
    <row r="22" spans="1:83" ht="13.15" x14ac:dyDescent="0.4">
      <c r="A22" s="32">
        <f t="shared" si="0"/>
        <v>1864</v>
      </c>
      <c r="B22" s="87">
        <v>8.678790136054424</v>
      </c>
      <c r="C22" s="87"/>
      <c r="D22" s="87">
        <v>6.97</v>
      </c>
      <c r="E22" s="87">
        <f t="shared" si="1"/>
        <v>1.2451635776261727</v>
      </c>
      <c r="F22" s="87"/>
      <c r="G22" s="8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8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</row>
    <row r="23" spans="1:83" ht="13.15" x14ac:dyDescent="0.4">
      <c r="A23" s="32">
        <f t="shared" si="0"/>
        <v>1865</v>
      </c>
      <c r="B23" s="87">
        <v>11.641619727891159</v>
      </c>
      <c r="C23" s="87"/>
      <c r="D23" s="87">
        <v>5.36</v>
      </c>
      <c r="E23" s="87">
        <f t="shared" si="1"/>
        <v>2.1719439790841713</v>
      </c>
      <c r="F23" s="87"/>
      <c r="G23" s="8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8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</row>
    <row r="24" spans="1:83" ht="13.15" x14ac:dyDescent="0.4">
      <c r="A24" s="32">
        <f t="shared" si="0"/>
        <v>1866</v>
      </c>
      <c r="B24" s="87">
        <v>14.108015986394559</v>
      </c>
      <c r="C24" s="87"/>
      <c r="D24" s="87">
        <v>5.0599999999999996</v>
      </c>
      <c r="E24" s="87">
        <f t="shared" si="1"/>
        <v>2.7881454518566322</v>
      </c>
      <c r="F24" s="87"/>
      <c r="G24" s="8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8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</row>
    <row r="25" spans="1:83" ht="13.15" x14ac:dyDescent="0.4">
      <c r="A25" s="32">
        <f t="shared" si="0"/>
        <v>1867</v>
      </c>
      <c r="B25" s="87">
        <v>15.63306224489796</v>
      </c>
      <c r="C25" s="87"/>
      <c r="D25" s="87">
        <v>4.13</v>
      </c>
      <c r="E25" s="87">
        <f t="shared" si="1"/>
        <v>3.7852450956169394</v>
      </c>
      <c r="F25" s="87"/>
      <c r="G25" s="8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8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</row>
    <row r="26" spans="1:83" ht="13.15" x14ac:dyDescent="0.4">
      <c r="A26" s="32">
        <f t="shared" si="0"/>
        <v>1868</v>
      </c>
      <c r="B26" s="87">
        <v>26.41055918367347</v>
      </c>
      <c r="C26" s="87"/>
      <c r="D26" s="87">
        <v>5.01</v>
      </c>
      <c r="E26" s="87">
        <f t="shared" si="1"/>
        <v>5.2715686993360222</v>
      </c>
      <c r="F26" s="87"/>
      <c r="G26" s="8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8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</row>
    <row r="27" spans="1:83" ht="13.15" x14ac:dyDescent="0.4">
      <c r="A27" s="32">
        <f t="shared" si="0"/>
        <v>1869</v>
      </c>
      <c r="B27" s="87">
        <v>25.246416326530618</v>
      </c>
      <c r="C27" s="87"/>
      <c r="D27" s="87">
        <v>5.25</v>
      </c>
      <c r="E27" s="87">
        <f t="shared" si="1"/>
        <v>4.8088412050534508</v>
      </c>
      <c r="F27" s="87"/>
      <c r="G27" s="8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8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</row>
    <row r="28" spans="1:83" ht="13.15" x14ac:dyDescent="0.4">
      <c r="A28" s="32">
        <f t="shared" si="0"/>
        <v>1870</v>
      </c>
      <c r="B28" s="87">
        <v>30.727628042843229</v>
      </c>
      <c r="C28" s="87"/>
      <c r="D28" s="87">
        <v>5.39</v>
      </c>
      <c r="E28" s="87">
        <f t="shared" si="1"/>
        <v>5.7008586350358499</v>
      </c>
      <c r="F28" s="87"/>
      <c r="G28" s="8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8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</row>
    <row r="29" spans="1:83" ht="13.15" x14ac:dyDescent="0.4">
      <c r="A29" s="32">
        <f t="shared" si="0"/>
        <v>1871</v>
      </c>
      <c r="B29" s="87">
        <v>29.604998927352515</v>
      </c>
      <c r="C29" s="87"/>
      <c r="D29" s="87">
        <v>5.71</v>
      </c>
      <c r="E29" s="87">
        <f t="shared" si="1"/>
        <v>5.1847633848253087</v>
      </c>
      <c r="F29" s="87"/>
      <c r="G29" s="87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8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</row>
    <row r="30" spans="1:83" ht="13.15" x14ac:dyDescent="0.4">
      <c r="A30" s="32">
        <f t="shared" si="0"/>
        <v>1872</v>
      </c>
      <c r="B30" s="87">
        <v>28.266855577299406</v>
      </c>
      <c r="C30" s="87"/>
      <c r="D30" s="87">
        <v>7.29</v>
      </c>
      <c r="E30" s="87">
        <f t="shared" si="1"/>
        <v>3.877483618285241</v>
      </c>
      <c r="F30" s="87"/>
      <c r="G30" s="8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</row>
    <row r="31" spans="1:83" ht="13.15" x14ac:dyDescent="0.4">
      <c r="A31" s="32">
        <f t="shared" si="0"/>
        <v>1873</v>
      </c>
      <c r="B31" s="87">
        <v>56.965561189663582</v>
      </c>
      <c r="C31" s="87"/>
      <c r="D31" s="87">
        <v>9.91</v>
      </c>
      <c r="E31" s="87">
        <f t="shared" si="1"/>
        <v>5.7482907355866377</v>
      </c>
      <c r="F31" s="87"/>
      <c r="G31" s="8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8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</row>
    <row r="32" spans="1:83" ht="13.15" x14ac:dyDescent="0.4">
      <c r="A32" s="32">
        <f t="shared" si="0"/>
        <v>1874</v>
      </c>
      <c r="B32" s="87">
        <v>55.556082352941189</v>
      </c>
      <c r="C32" s="87"/>
      <c r="D32" s="87">
        <v>9.91</v>
      </c>
      <c r="E32" s="87">
        <f t="shared" si="1"/>
        <v>5.6060628004986066</v>
      </c>
      <c r="F32" s="87"/>
      <c r="G32" s="8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8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</row>
    <row r="33" spans="1:83" ht="13.15" x14ac:dyDescent="0.4">
      <c r="A33" s="32">
        <f t="shared" si="0"/>
        <v>1875</v>
      </c>
      <c r="B33" s="87">
        <v>52.803180616740086</v>
      </c>
      <c r="C33" s="87"/>
      <c r="D33" s="87">
        <v>10.5</v>
      </c>
      <c r="E33" s="87">
        <f t="shared" si="1"/>
        <v>5.0288743444514363</v>
      </c>
      <c r="F33" s="87"/>
      <c r="G33" s="8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8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</row>
    <row r="34" spans="1:83" ht="13.15" x14ac:dyDescent="0.4">
      <c r="A34" s="32">
        <f t="shared" si="0"/>
        <v>1876</v>
      </c>
      <c r="B34" s="100">
        <v>51.65638213939981</v>
      </c>
      <c r="C34" s="100"/>
      <c r="D34" s="100">
        <v>7.65</v>
      </c>
      <c r="E34" s="100">
        <f t="shared" si="1"/>
        <v>6.752468253516315</v>
      </c>
      <c r="F34" s="100"/>
      <c r="G34" s="8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8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</row>
    <row r="35" spans="1:83" ht="13.15" x14ac:dyDescent="0.4">
      <c r="A35" s="32">
        <f t="shared" si="0"/>
        <v>1877</v>
      </c>
      <c r="B35" s="87">
        <v>81.613650388726924</v>
      </c>
      <c r="C35" s="87"/>
      <c r="D35" s="87">
        <v>9.5299999999999994</v>
      </c>
      <c r="E35" s="87">
        <f t="shared" si="1"/>
        <v>8.5638667774110111</v>
      </c>
      <c r="F35" s="87"/>
      <c r="G35" s="8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8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</row>
    <row r="36" spans="1:83" ht="13.15" x14ac:dyDescent="0.4">
      <c r="A36" s="32">
        <f t="shared" si="0"/>
        <v>1878</v>
      </c>
      <c r="B36" s="87">
        <v>92.167629721815544</v>
      </c>
      <c r="C36" s="87"/>
      <c r="D36" s="87">
        <v>7.52</v>
      </c>
      <c r="E36" s="87">
        <f t="shared" si="1"/>
        <v>12.256333739603132</v>
      </c>
      <c r="F36" s="87"/>
      <c r="G36" s="8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8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</row>
    <row r="37" spans="1:83" ht="13.15" x14ac:dyDescent="0.4">
      <c r="A37" s="32">
        <f t="shared" si="0"/>
        <v>1879</v>
      </c>
      <c r="B37" s="87">
        <v>91.501372625968983</v>
      </c>
      <c r="C37" s="87"/>
      <c r="D37" s="87">
        <v>8.4700000000000006</v>
      </c>
      <c r="E37" s="87">
        <f t="shared" si="1"/>
        <v>10.802995587481579</v>
      </c>
      <c r="F37" s="87"/>
      <c r="G37" s="8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8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</row>
    <row r="38" spans="1:83" ht="13.15" x14ac:dyDescent="0.4">
      <c r="A38" s="32">
        <f t="shared" si="0"/>
        <v>1880</v>
      </c>
      <c r="B38" s="87">
        <v>98.034477568740954</v>
      </c>
      <c r="C38" s="87"/>
      <c r="D38" s="87">
        <v>9.58</v>
      </c>
      <c r="E38" s="87">
        <f t="shared" si="1"/>
        <v>10.233244005087782</v>
      </c>
      <c r="F38" s="87"/>
      <c r="G38" s="8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8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</row>
    <row r="39" spans="1:83" ht="13.15" x14ac:dyDescent="0.4">
      <c r="A39" s="32">
        <f t="shared" si="0"/>
        <v>1881</v>
      </c>
      <c r="B39" s="87">
        <v>97.623957322987408</v>
      </c>
      <c r="C39" s="87"/>
      <c r="D39" s="87">
        <v>9.6199999999999992</v>
      </c>
      <c r="E39" s="87">
        <f t="shared" si="1"/>
        <v>10.148020511745054</v>
      </c>
      <c r="F39" s="87"/>
      <c r="G39" s="8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8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</row>
    <row r="40" spans="1:83" ht="13.15" x14ac:dyDescent="0.4">
      <c r="A40" s="32">
        <f t="shared" si="0"/>
        <v>1882</v>
      </c>
      <c r="B40" s="87">
        <v>97.158957378640793</v>
      </c>
      <c r="C40" s="87"/>
      <c r="D40" s="87">
        <v>9.43</v>
      </c>
      <c r="E40" s="87">
        <f t="shared" si="1"/>
        <v>10.303176816398812</v>
      </c>
      <c r="F40" s="87"/>
      <c r="G40" s="8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8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</row>
    <row r="41" spans="1:83" ht="13.15" x14ac:dyDescent="0.4">
      <c r="A41" s="32">
        <f t="shared" si="0"/>
        <v>1883</v>
      </c>
      <c r="B41" s="87">
        <v>96.676721650485447</v>
      </c>
      <c r="C41" s="87"/>
      <c r="D41" s="87">
        <v>10.6</v>
      </c>
      <c r="E41" s="87">
        <f t="shared" si="1"/>
        <v>9.1204454387250422</v>
      </c>
      <c r="F41" s="87"/>
      <c r="G41" s="8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8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</row>
    <row r="42" spans="1:83" ht="13.15" x14ac:dyDescent="0.4">
      <c r="A42" s="32">
        <f t="shared" si="0"/>
        <v>1884</v>
      </c>
      <c r="B42" s="87">
        <v>96.413529902912643</v>
      </c>
      <c r="C42" s="87"/>
      <c r="D42" s="87">
        <v>10.1</v>
      </c>
      <c r="E42" s="87">
        <f t="shared" si="1"/>
        <v>9.5458940497933309</v>
      </c>
      <c r="F42" s="87"/>
      <c r="G42" s="8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8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</row>
    <row r="43" spans="1:83" ht="13.15" x14ac:dyDescent="0.4">
      <c r="A43" s="32">
        <f t="shared" si="0"/>
        <v>1885</v>
      </c>
      <c r="B43" s="87">
        <v>95.917178798241324</v>
      </c>
      <c r="C43" s="87"/>
      <c r="D43" s="87">
        <v>14.3</v>
      </c>
      <c r="E43" s="87">
        <f t="shared" si="1"/>
        <v>6.7074950208560367</v>
      </c>
      <c r="F43" s="87"/>
      <c r="G43" s="8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8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</row>
    <row r="44" spans="1:83" ht="13.15" x14ac:dyDescent="0.4">
      <c r="A44" s="32">
        <f t="shared" si="0"/>
        <v>1886</v>
      </c>
      <c r="B44" s="87">
        <v>95.341932122093027</v>
      </c>
      <c r="C44" s="87"/>
      <c r="D44" s="87">
        <v>10.3</v>
      </c>
      <c r="E44" s="87">
        <f t="shared" si="1"/>
        <v>9.2564982642808751</v>
      </c>
      <c r="F44" s="87"/>
      <c r="G44" s="8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8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</row>
    <row r="45" spans="1:83" ht="13.15" x14ac:dyDescent="0.4">
      <c r="A45" s="32">
        <f t="shared" si="0"/>
        <v>1887</v>
      </c>
      <c r="B45" s="87">
        <v>94.803863892944051</v>
      </c>
      <c r="C45" s="87"/>
      <c r="D45" s="87">
        <v>10.5</v>
      </c>
      <c r="E45" s="87">
        <f t="shared" si="1"/>
        <v>9.0289394183756233</v>
      </c>
      <c r="F45" s="87"/>
      <c r="G45" s="8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8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</row>
    <row r="46" spans="1:83" ht="13.15" x14ac:dyDescent="0.4">
      <c r="A46" s="32">
        <f t="shared" si="0"/>
        <v>1888</v>
      </c>
      <c r="B46" s="87">
        <v>96.455963191385223</v>
      </c>
      <c r="C46" s="87"/>
      <c r="D46" s="87">
        <v>11.2</v>
      </c>
      <c r="E46" s="87">
        <f t="shared" si="1"/>
        <v>8.6121395706593962</v>
      </c>
      <c r="F46" s="87"/>
      <c r="G46" s="8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8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</row>
    <row r="47" spans="1:83" ht="13.15" x14ac:dyDescent="0.4">
      <c r="A47" s="32">
        <f t="shared" si="0"/>
        <v>1889</v>
      </c>
      <c r="B47" s="87">
        <v>95.807592870999045</v>
      </c>
      <c r="C47" s="87"/>
      <c r="D47" s="87">
        <v>10.4</v>
      </c>
      <c r="E47" s="87">
        <f t="shared" si="1"/>
        <v>9.212268545288369</v>
      </c>
      <c r="F47" s="87"/>
      <c r="G47" s="87"/>
      <c r="H47" s="127"/>
      <c r="I47" s="127"/>
      <c r="J47" s="127"/>
      <c r="K47" s="127"/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8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</row>
    <row r="48" spans="1:83" ht="13.15" x14ac:dyDescent="0.4">
      <c r="A48" s="32">
        <f t="shared" si="0"/>
        <v>1890</v>
      </c>
      <c r="B48" s="87">
        <v>99.194363539134656</v>
      </c>
      <c r="C48" s="87"/>
      <c r="D48" s="87">
        <v>11.9</v>
      </c>
      <c r="E48" s="87">
        <f t="shared" si="1"/>
        <v>8.3356608016079541</v>
      </c>
      <c r="F48" s="87"/>
      <c r="G48" s="8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8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</row>
    <row r="49" spans="1:83" ht="13.15" x14ac:dyDescent="0.4">
      <c r="A49" s="32">
        <f t="shared" si="0"/>
        <v>1891</v>
      </c>
      <c r="F49" s="87"/>
      <c r="G49" s="8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8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</row>
    <row r="50" spans="1:83" ht="13.15" x14ac:dyDescent="0.4">
      <c r="A50" s="32">
        <f t="shared" si="0"/>
        <v>1892</v>
      </c>
      <c r="F50" s="87"/>
      <c r="G50" s="8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8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</row>
    <row r="51" spans="1:83" ht="13.15" x14ac:dyDescent="0.4">
      <c r="A51" s="32">
        <f t="shared" si="0"/>
        <v>1893</v>
      </c>
      <c r="F51" s="87"/>
      <c r="G51" s="8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8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</row>
    <row r="52" spans="1:83" ht="13.15" x14ac:dyDescent="0.4">
      <c r="A52" s="32">
        <f t="shared" si="0"/>
        <v>1894</v>
      </c>
      <c r="F52" s="87"/>
      <c r="G52" s="8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8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</row>
    <row r="53" spans="1:83" ht="13.15" x14ac:dyDescent="0.4">
      <c r="A53" s="32">
        <f t="shared" si="0"/>
        <v>1895</v>
      </c>
      <c r="F53" s="87"/>
      <c r="G53" s="8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8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</row>
    <row r="54" spans="1:83" ht="13.15" x14ac:dyDescent="0.4">
      <c r="A54" s="32">
        <f t="shared" si="0"/>
        <v>1896</v>
      </c>
      <c r="F54" s="87"/>
      <c r="G54" s="8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8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</row>
    <row r="55" spans="1:83" ht="13.15" x14ac:dyDescent="0.4">
      <c r="A55" s="32">
        <f t="shared" si="0"/>
        <v>1897</v>
      </c>
      <c r="F55" s="87"/>
      <c r="G55" s="8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8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</row>
    <row r="56" spans="1:83" ht="13.15" x14ac:dyDescent="0.4">
      <c r="A56" s="32">
        <f t="shared" si="0"/>
        <v>1898</v>
      </c>
      <c r="F56" s="87"/>
      <c r="G56" s="87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8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</row>
    <row r="57" spans="1:83" ht="13.15" x14ac:dyDescent="0.4">
      <c r="A57" s="32">
        <f t="shared" si="0"/>
        <v>1899</v>
      </c>
      <c r="F57" s="87"/>
      <c r="G57" s="87"/>
      <c r="H57" s="127"/>
      <c r="I57" s="127"/>
      <c r="J57" s="127"/>
      <c r="K57" s="127"/>
      <c r="L57" s="127"/>
      <c r="M57" s="127"/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8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</row>
    <row r="58" spans="1:83" ht="13.15" x14ac:dyDescent="0.4">
      <c r="A58" s="32">
        <f t="shared" si="0"/>
        <v>1900</v>
      </c>
      <c r="F58" s="87"/>
      <c r="G58" s="8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8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</row>
    <row r="59" spans="1:83" ht="13.15" x14ac:dyDescent="0.4">
      <c r="A59" s="32">
        <f t="shared" si="0"/>
        <v>1901</v>
      </c>
      <c r="F59" s="87"/>
      <c r="G59" s="8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8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</row>
    <row r="60" spans="1:83" ht="13.15" x14ac:dyDescent="0.4">
      <c r="A60" s="32">
        <f t="shared" si="0"/>
        <v>1902</v>
      </c>
      <c r="F60" s="87"/>
      <c r="G60" s="8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8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</row>
    <row r="61" spans="1:83" ht="13.15" x14ac:dyDescent="0.4">
      <c r="A61" s="32">
        <f t="shared" si="0"/>
        <v>1903</v>
      </c>
      <c r="F61" s="87"/>
      <c r="G61" s="8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8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</row>
    <row r="62" spans="1:83" ht="13.15" x14ac:dyDescent="0.4">
      <c r="A62" s="32">
        <f t="shared" si="0"/>
        <v>1904</v>
      </c>
      <c r="F62" s="87"/>
      <c r="G62" s="87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8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</row>
    <row r="63" spans="1:83" ht="13.15" x14ac:dyDescent="0.4">
      <c r="A63" s="32">
        <f t="shared" si="0"/>
        <v>1905</v>
      </c>
      <c r="F63" s="87"/>
      <c r="G63" s="87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8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</row>
    <row r="64" spans="1:83" ht="13.15" x14ac:dyDescent="0.4">
      <c r="A64" s="32">
        <f t="shared" si="0"/>
        <v>1906</v>
      </c>
      <c r="F64" s="87"/>
      <c r="G64" s="8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8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</row>
    <row r="65" spans="1:83" ht="13.15" x14ac:dyDescent="0.4">
      <c r="A65" s="32">
        <f t="shared" si="0"/>
        <v>1907</v>
      </c>
      <c r="F65" s="87"/>
      <c r="G65" s="8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8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</row>
    <row r="66" spans="1:83" ht="13.15" x14ac:dyDescent="0.4">
      <c r="A66" s="32">
        <f t="shared" si="0"/>
        <v>1908</v>
      </c>
      <c r="F66" s="87"/>
      <c r="G66" s="87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8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</row>
    <row r="67" spans="1:83" ht="13.15" x14ac:dyDescent="0.4">
      <c r="A67" s="32">
        <f t="shared" si="0"/>
        <v>1909</v>
      </c>
      <c r="F67" s="87"/>
      <c r="G67" s="8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8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</row>
    <row r="68" spans="1:83" ht="13.15" x14ac:dyDescent="0.4">
      <c r="A68" s="32">
        <f t="shared" si="0"/>
        <v>1910</v>
      </c>
      <c r="F68" s="87"/>
      <c r="G68" s="8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8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</row>
    <row r="69" spans="1:83" ht="13.15" x14ac:dyDescent="0.4">
      <c r="A69" s="32">
        <f t="shared" si="0"/>
        <v>1911</v>
      </c>
      <c r="F69" s="87"/>
      <c r="G69" s="87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8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</row>
    <row r="70" spans="1:83" ht="13.15" x14ac:dyDescent="0.4">
      <c r="A70" s="32">
        <f t="shared" si="0"/>
        <v>1912</v>
      </c>
      <c r="F70" s="87"/>
      <c r="G70" s="8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8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</row>
    <row r="71" spans="1:83" ht="13.15" x14ac:dyDescent="0.4">
      <c r="A71" s="32">
        <v>1913</v>
      </c>
      <c r="F71" s="87"/>
      <c r="G71" s="87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8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</row>
    <row r="72" spans="1:83" ht="13.15" x14ac:dyDescent="0.4">
      <c r="A72" s="32">
        <v>1914</v>
      </c>
      <c r="F72" s="87"/>
      <c r="G72" s="87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8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</row>
    <row r="73" spans="1:83" ht="13.15" x14ac:dyDescent="0.4">
      <c r="A73" s="32">
        <v>1915</v>
      </c>
      <c r="F73" s="87"/>
      <c r="G73" s="8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8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</row>
    <row r="74" spans="1:83" ht="13.15" x14ac:dyDescent="0.4">
      <c r="A74" s="32">
        <v>1916</v>
      </c>
      <c r="F74" s="87"/>
      <c r="G74" s="8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8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</row>
    <row r="75" spans="1:83" ht="13.15" x14ac:dyDescent="0.4">
      <c r="A75" s="32">
        <v>1917</v>
      </c>
      <c r="F75" s="87"/>
      <c r="G75" s="87"/>
      <c r="H75" s="127"/>
      <c r="I75" s="127"/>
      <c r="J75" s="127"/>
      <c r="K75" s="127"/>
      <c r="L75" s="127"/>
      <c r="M75" s="127"/>
      <c r="N75" s="127"/>
      <c r="O75" s="127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8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</row>
    <row r="76" spans="1:83" ht="13.15" x14ac:dyDescent="0.4">
      <c r="A76" s="32">
        <v>1918</v>
      </c>
      <c r="F76" s="87"/>
      <c r="G76" s="8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8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</row>
    <row r="77" spans="1:83" ht="13.15" x14ac:dyDescent="0.4">
      <c r="A77" s="32">
        <v>1919</v>
      </c>
      <c r="F77" s="87"/>
      <c r="G77" s="87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/>
      <c r="X77" s="127"/>
      <c r="Y77" s="127"/>
      <c r="Z77" s="128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</row>
    <row r="78" spans="1:83" ht="13.15" x14ac:dyDescent="0.4">
      <c r="A78" s="32">
        <v>1920</v>
      </c>
      <c r="F78" s="87"/>
      <c r="G78" s="87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/>
      <c r="Y78" s="127"/>
      <c r="Z78" s="128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</row>
    <row r="79" spans="1:83" ht="13.15" x14ac:dyDescent="0.4">
      <c r="A79" s="32">
        <v>1921</v>
      </c>
      <c r="F79" s="87"/>
      <c r="G79" s="87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8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</row>
    <row r="80" spans="1:83" ht="13.15" x14ac:dyDescent="0.4">
      <c r="A80" s="32">
        <v>1922</v>
      </c>
      <c r="F80" s="87"/>
      <c r="G80" s="87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27"/>
      <c r="X80" s="127"/>
      <c r="Y80" s="127"/>
      <c r="Z80" s="128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</row>
    <row r="81" spans="1:83" ht="13.15" x14ac:dyDescent="0.4">
      <c r="A81" s="32">
        <v>1923</v>
      </c>
      <c r="F81" s="87"/>
      <c r="G81" s="87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8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</row>
    <row r="82" spans="1:83" ht="13.15" x14ac:dyDescent="0.4">
      <c r="A82" s="32">
        <v>1924</v>
      </c>
      <c r="F82" s="87"/>
      <c r="G82" s="8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8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</row>
    <row r="83" spans="1:83" ht="13.15" x14ac:dyDescent="0.4">
      <c r="A83" s="32">
        <v>1925</v>
      </c>
      <c r="F83" s="87"/>
      <c r="G83" s="87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8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</row>
    <row r="84" spans="1:83" ht="13.15" x14ac:dyDescent="0.4">
      <c r="A84" s="32">
        <v>1926</v>
      </c>
      <c r="F84" s="87"/>
      <c r="G84" s="87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8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</row>
    <row r="85" spans="1:83" ht="13.15" x14ac:dyDescent="0.4">
      <c r="A85" s="32">
        <v>1927</v>
      </c>
      <c r="F85" s="87"/>
      <c r="G85" s="87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8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10"/>
      <c r="BY85" s="10"/>
      <c r="BZ85" s="10"/>
      <c r="CA85" s="10"/>
      <c r="CB85" s="10"/>
      <c r="CC85" s="10"/>
      <c r="CD85" s="10"/>
      <c r="CE85" s="10"/>
    </row>
    <row r="86" spans="1:83" ht="13.15" x14ac:dyDescent="0.4">
      <c r="A86" s="32">
        <v>1928</v>
      </c>
      <c r="F86" s="87"/>
      <c r="G86" s="87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/>
      <c r="X86" s="127"/>
      <c r="Y86" s="127"/>
      <c r="Z86" s="128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</row>
    <row r="87" spans="1:83" ht="13.15" x14ac:dyDescent="0.4">
      <c r="A87" s="32">
        <v>1929</v>
      </c>
      <c r="F87" s="87"/>
      <c r="G87" s="8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8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  <c r="BS87" s="10"/>
      <c r="BT87" s="10"/>
      <c r="BU87" s="10"/>
      <c r="BV87" s="10"/>
      <c r="BW87" s="10"/>
      <c r="BX87" s="10"/>
      <c r="BY87" s="10"/>
      <c r="BZ87" s="10"/>
      <c r="CA87" s="10"/>
      <c r="CB87" s="10"/>
      <c r="CC87" s="10"/>
      <c r="CD87" s="10"/>
      <c r="CE87" s="10"/>
    </row>
    <row r="88" spans="1:83" ht="13.15" x14ac:dyDescent="0.4">
      <c r="A88" s="32">
        <v>1930</v>
      </c>
      <c r="F88" s="87"/>
      <c r="G88" s="87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8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</row>
    <row r="89" spans="1:83" ht="13.15" x14ac:dyDescent="0.4">
      <c r="A89" s="32">
        <v>1931</v>
      </c>
      <c r="F89" s="87"/>
      <c r="G89" s="87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8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  <c r="BS89" s="10"/>
      <c r="BT89" s="10"/>
      <c r="BU89" s="10"/>
      <c r="BV89" s="10"/>
      <c r="BW89" s="10"/>
      <c r="BX89" s="10"/>
      <c r="BY89" s="10"/>
      <c r="BZ89" s="10"/>
      <c r="CA89" s="10"/>
      <c r="CB89" s="10"/>
      <c r="CC89" s="10"/>
      <c r="CD89" s="10"/>
      <c r="CE89" s="10"/>
    </row>
    <row r="90" spans="1:83" ht="13.15" x14ac:dyDescent="0.4">
      <c r="A90" s="32">
        <v>1932</v>
      </c>
      <c r="F90" s="87"/>
      <c r="G90" s="8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8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</row>
    <row r="91" spans="1:83" ht="13.15" x14ac:dyDescent="0.4">
      <c r="A91" s="32">
        <v>1933</v>
      </c>
      <c r="F91" s="87"/>
      <c r="G91" s="87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8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  <c r="BS91" s="10"/>
      <c r="BT91" s="10"/>
      <c r="BU91" s="10"/>
      <c r="BV91" s="10"/>
      <c r="BW91" s="10"/>
      <c r="BX91" s="10"/>
      <c r="BY91" s="10"/>
      <c r="BZ91" s="10"/>
      <c r="CA91" s="10"/>
      <c r="CB91" s="10"/>
      <c r="CC91" s="10"/>
      <c r="CD91" s="10"/>
      <c r="CE91" s="10"/>
    </row>
    <row r="92" spans="1:83" ht="13.15" x14ac:dyDescent="0.4">
      <c r="A92" s="32">
        <v>1934</v>
      </c>
      <c r="F92" s="87"/>
      <c r="G92" s="87"/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8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</row>
    <row r="93" spans="1:83" ht="13.15" x14ac:dyDescent="0.4">
      <c r="A93" s="32">
        <v>1935</v>
      </c>
      <c r="F93" s="87"/>
      <c r="G93" s="87"/>
      <c r="H93" s="127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8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</row>
    <row r="94" spans="1:83" ht="13.15" x14ac:dyDescent="0.4">
      <c r="A94" s="32">
        <v>1936</v>
      </c>
      <c r="F94" s="87"/>
      <c r="G94" s="87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8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  <c r="BS94" s="10"/>
      <c r="BT94" s="10"/>
      <c r="BU94" s="10"/>
      <c r="BV94" s="10"/>
      <c r="BW94" s="10"/>
      <c r="BX94" s="10"/>
      <c r="BY94" s="10"/>
      <c r="BZ94" s="10"/>
      <c r="CA94" s="10"/>
      <c r="CB94" s="10"/>
      <c r="CC94" s="10"/>
      <c r="CD94" s="10"/>
      <c r="CE94" s="10"/>
    </row>
    <row r="95" spans="1:83" ht="13.15" x14ac:dyDescent="0.4">
      <c r="A95" s="32">
        <v>1937</v>
      </c>
      <c r="F95" s="87"/>
      <c r="G95" s="8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8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</row>
    <row r="96" spans="1:83" ht="13.15" x14ac:dyDescent="0.4">
      <c r="A96" s="32">
        <v>1938</v>
      </c>
      <c r="F96" s="87"/>
      <c r="G96" s="87"/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8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</row>
    <row r="97" spans="1:83" ht="13.15" x14ac:dyDescent="0.4">
      <c r="A97" s="32">
        <v>1939</v>
      </c>
      <c r="F97" s="87"/>
      <c r="G97" s="87"/>
      <c r="H97" s="127"/>
      <c r="I97" s="127"/>
      <c r="J97" s="127"/>
      <c r="K97" s="127"/>
      <c r="L97" s="127"/>
      <c r="M97" s="127"/>
      <c r="N97" s="127"/>
      <c r="O97" s="127"/>
      <c r="P97" s="127"/>
      <c r="Q97" s="127"/>
      <c r="R97" s="127"/>
      <c r="S97" s="127"/>
      <c r="T97" s="127"/>
      <c r="U97" s="127"/>
      <c r="V97" s="127"/>
      <c r="W97" s="127"/>
      <c r="X97" s="127"/>
      <c r="Y97" s="127"/>
      <c r="Z97" s="128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</row>
    <row r="98" spans="1:83" ht="13.15" x14ac:dyDescent="0.4">
      <c r="A98" s="32">
        <v>1940</v>
      </c>
      <c r="F98" s="87"/>
      <c r="G98" s="8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8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</row>
    <row r="99" spans="1:83" ht="13.15" x14ac:dyDescent="0.4">
      <c r="A99" s="32">
        <v>1941</v>
      </c>
      <c r="F99" s="87"/>
      <c r="G99" s="87"/>
      <c r="H99" s="127"/>
      <c r="I99" s="127"/>
      <c r="J99" s="127"/>
      <c r="K99" s="127"/>
      <c r="L99" s="127"/>
      <c r="M99" s="127"/>
      <c r="N99" s="127"/>
      <c r="O99" s="127"/>
      <c r="P99" s="127"/>
      <c r="Q99" s="127"/>
      <c r="R99" s="127"/>
      <c r="S99" s="127"/>
      <c r="T99" s="127"/>
      <c r="U99" s="127"/>
      <c r="V99" s="127"/>
      <c r="W99" s="127"/>
      <c r="X99" s="127"/>
      <c r="Y99" s="127"/>
      <c r="Z99" s="128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</row>
    <row r="100" spans="1:83" ht="13.15" x14ac:dyDescent="0.4">
      <c r="A100" s="32">
        <v>1942</v>
      </c>
      <c r="F100" s="87"/>
      <c r="G100" s="87"/>
      <c r="H100" s="127"/>
      <c r="I100" s="127"/>
      <c r="J100" s="127"/>
      <c r="K100" s="127"/>
      <c r="L100" s="127"/>
      <c r="M100" s="127"/>
      <c r="N100" s="127"/>
      <c r="O100" s="127"/>
      <c r="P100" s="127"/>
      <c r="Q100" s="127"/>
      <c r="R100" s="127"/>
      <c r="S100" s="127"/>
      <c r="T100" s="127"/>
      <c r="U100" s="127"/>
      <c r="V100" s="127"/>
      <c r="W100" s="127"/>
      <c r="X100" s="127"/>
      <c r="Y100" s="127"/>
      <c r="Z100" s="128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</row>
    <row r="101" spans="1:83" ht="13.15" x14ac:dyDescent="0.4">
      <c r="A101" s="32">
        <v>1943</v>
      </c>
      <c r="F101" s="87"/>
      <c r="I101" s="127"/>
      <c r="J101" s="127"/>
      <c r="K101" s="127"/>
      <c r="L101" s="127"/>
      <c r="M101" s="127"/>
      <c r="N101" s="127"/>
      <c r="O101" s="127"/>
      <c r="P101" s="127"/>
      <c r="Q101" s="127"/>
      <c r="R101" s="127"/>
      <c r="S101" s="127"/>
      <c r="T101" s="127"/>
      <c r="U101" s="127"/>
      <c r="V101" s="127"/>
      <c r="W101" s="127"/>
      <c r="X101" s="127"/>
      <c r="Y101" s="127"/>
      <c r="Z101" s="128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</row>
    <row r="102" spans="1:83" ht="13.15" x14ac:dyDescent="0.4">
      <c r="A102" s="32">
        <v>1944</v>
      </c>
      <c r="F102" s="87"/>
      <c r="I102" s="127"/>
      <c r="J102" s="127"/>
      <c r="K102" s="127"/>
      <c r="L102" s="127"/>
      <c r="M102" s="127"/>
      <c r="N102" s="127"/>
      <c r="O102" s="127"/>
      <c r="P102" s="127"/>
      <c r="Q102" s="127"/>
      <c r="R102" s="127"/>
      <c r="S102" s="127"/>
      <c r="T102" s="127"/>
      <c r="U102" s="127"/>
      <c r="V102" s="127"/>
      <c r="W102" s="127"/>
      <c r="X102" s="127"/>
      <c r="Y102" s="127"/>
      <c r="Z102" s="128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</row>
    <row r="103" spans="1:83" ht="13.15" x14ac:dyDescent="0.4">
      <c r="A103" s="32">
        <v>1945</v>
      </c>
      <c r="F103" s="87"/>
      <c r="I103" s="127"/>
      <c r="J103" s="127"/>
      <c r="K103" s="127"/>
      <c r="L103" s="127"/>
      <c r="M103" s="127"/>
      <c r="N103" s="127"/>
      <c r="O103" s="127"/>
      <c r="P103" s="127"/>
      <c r="Q103" s="127"/>
      <c r="R103" s="127"/>
      <c r="S103" s="127"/>
      <c r="T103" s="127"/>
      <c r="U103" s="127"/>
      <c r="V103" s="127"/>
      <c r="W103" s="127"/>
      <c r="X103" s="127"/>
      <c r="Y103" s="127"/>
      <c r="Z103" s="128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</row>
    <row r="104" spans="1:83" ht="13.15" x14ac:dyDescent="0.4">
      <c r="A104" s="32">
        <v>1946</v>
      </c>
      <c r="F104" s="87"/>
      <c r="I104" s="127"/>
      <c r="J104" s="127"/>
      <c r="K104" s="127"/>
      <c r="L104" s="127"/>
      <c r="M104" s="127"/>
      <c r="N104" s="127"/>
      <c r="O104" s="127"/>
      <c r="P104" s="127"/>
      <c r="S104" s="87"/>
      <c r="T104" s="127"/>
      <c r="U104" s="127"/>
      <c r="V104" s="127"/>
      <c r="W104" s="127"/>
      <c r="X104" s="127"/>
      <c r="Y104" s="127"/>
      <c r="Z104" s="128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</row>
    <row r="105" spans="1:83" ht="13.15" x14ac:dyDescent="0.4">
      <c r="A105" s="32">
        <v>1947</v>
      </c>
      <c r="F105" s="87"/>
      <c r="I105" s="127"/>
      <c r="J105" s="127"/>
      <c r="K105" s="127"/>
      <c r="L105" s="127"/>
      <c r="M105" s="127"/>
      <c r="N105" s="127"/>
      <c r="O105" s="127"/>
      <c r="P105" s="127"/>
      <c r="S105" s="87"/>
      <c r="T105" s="127"/>
      <c r="U105" s="127"/>
      <c r="V105" s="127"/>
      <c r="W105" s="127"/>
      <c r="X105" s="127"/>
      <c r="Y105" s="127"/>
      <c r="Z105" s="128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</row>
    <row r="106" spans="1:83" ht="13.15" x14ac:dyDescent="0.4">
      <c r="A106" s="32">
        <f t="shared" ref="A106:A166" si="2">A105+1</f>
        <v>1948</v>
      </c>
      <c r="F106" s="87"/>
      <c r="I106" s="127"/>
      <c r="J106" s="127"/>
      <c r="K106" s="127"/>
      <c r="L106" s="127"/>
      <c r="M106" s="127"/>
      <c r="N106" s="127"/>
      <c r="O106" s="127"/>
      <c r="P106" s="127"/>
      <c r="S106" s="87"/>
      <c r="T106" s="127"/>
      <c r="U106" s="127"/>
      <c r="V106" s="127"/>
      <c r="W106" s="127"/>
      <c r="X106" s="127"/>
      <c r="Y106" s="127"/>
      <c r="Z106" s="128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</row>
    <row r="107" spans="1:83" ht="13.15" x14ac:dyDescent="0.4">
      <c r="A107" s="32">
        <f t="shared" si="2"/>
        <v>1949</v>
      </c>
      <c r="F107" s="87"/>
      <c r="I107" s="127"/>
      <c r="J107" s="127"/>
      <c r="K107" s="127"/>
      <c r="L107" s="127"/>
      <c r="M107" s="127"/>
      <c r="N107" s="127"/>
      <c r="O107" s="127"/>
      <c r="P107" s="127"/>
      <c r="S107" s="87"/>
      <c r="T107" s="127"/>
      <c r="U107" s="127"/>
      <c r="V107" s="127"/>
      <c r="W107" s="127"/>
      <c r="X107" s="127"/>
      <c r="Y107" s="127"/>
      <c r="Z107" s="128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</row>
    <row r="108" spans="1:83" ht="13.15" x14ac:dyDescent="0.4">
      <c r="A108" s="32">
        <f t="shared" si="2"/>
        <v>1950</v>
      </c>
      <c r="F108" s="87"/>
      <c r="I108" s="127"/>
      <c r="J108" s="127"/>
      <c r="K108" s="127"/>
      <c r="L108" s="127"/>
      <c r="M108" s="127"/>
      <c r="N108" s="127"/>
      <c r="O108" s="127"/>
      <c r="P108" s="127"/>
      <c r="S108" s="87"/>
      <c r="T108" s="127"/>
      <c r="U108" s="127"/>
      <c r="V108" s="127"/>
      <c r="W108" s="127"/>
      <c r="X108" s="127"/>
      <c r="Y108" s="127"/>
      <c r="Z108" s="128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</row>
    <row r="109" spans="1:83" ht="13.15" x14ac:dyDescent="0.4">
      <c r="A109" s="32">
        <f t="shared" si="2"/>
        <v>1951</v>
      </c>
      <c r="F109" s="87"/>
      <c r="I109" s="127"/>
      <c r="J109" s="127"/>
      <c r="K109" s="127"/>
      <c r="L109" s="127"/>
      <c r="M109" s="127"/>
      <c r="N109" s="127"/>
      <c r="O109" s="127"/>
      <c r="P109" s="127"/>
      <c r="S109" s="87"/>
      <c r="T109" s="127"/>
      <c r="U109" s="127"/>
      <c r="V109" s="127"/>
      <c r="W109" s="127"/>
      <c r="X109" s="127"/>
      <c r="Y109" s="127"/>
      <c r="Z109" s="128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</row>
    <row r="110" spans="1:83" ht="13.15" x14ac:dyDescent="0.4">
      <c r="A110" s="32">
        <f t="shared" si="2"/>
        <v>1952</v>
      </c>
      <c r="F110" s="87"/>
      <c r="I110" s="87"/>
      <c r="J110" s="127"/>
      <c r="K110" s="127"/>
      <c r="L110" s="127"/>
      <c r="M110" s="127"/>
      <c r="N110" s="127"/>
      <c r="O110" s="127"/>
      <c r="P110" s="127"/>
      <c r="S110" s="87"/>
      <c r="T110" s="127"/>
      <c r="U110" s="127"/>
      <c r="V110" s="127"/>
      <c r="W110" s="127"/>
      <c r="X110" s="127"/>
      <c r="Y110" s="127"/>
      <c r="Z110" s="128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</row>
    <row r="111" spans="1:83" ht="13.15" x14ac:dyDescent="0.4">
      <c r="A111" s="32">
        <f t="shared" si="2"/>
        <v>1953</v>
      </c>
      <c r="F111" s="87"/>
      <c r="I111" s="87"/>
      <c r="J111" s="127"/>
      <c r="K111" s="127"/>
      <c r="L111" s="127"/>
      <c r="M111" s="127"/>
      <c r="N111" s="127"/>
      <c r="O111" s="127"/>
      <c r="P111" s="127"/>
      <c r="S111" s="87"/>
      <c r="T111" s="127"/>
      <c r="U111" s="127"/>
      <c r="V111" s="127"/>
      <c r="W111" s="127"/>
      <c r="X111" s="127"/>
      <c r="Y111" s="127"/>
      <c r="Z111" s="128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</row>
    <row r="112" spans="1:83" ht="13.15" x14ac:dyDescent="0.4">
      <c r="A112" s="32">
        <f t="shared" si="2"/>
        <v>1954</v>
      </c>
      <c r="F112" s="87"/>
      <c r="I112" s="87"/>
      <c r="J112" s="127"/>
      <c r="K112" s="127"/>
      <c r="L112" s="127"/>
      <c r="M112" s="127"/>
      <c r="N112" s="127"/>
      <c r="O112" s="127"/>
      <c r="P112" s="127"/>
      <c r="S112" s="87"/>
      <c r="T112" s="127"/>
      <c r="U112" s="127"/>
      <c r="V112" s="127"/>
      <c r="W112" s="127"/>
      <c r="X112" s="127"/>
      <c r="Y112" s="127"/>
      <c r="Z112" s="128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</row>
    <row r="113" spans="1:83" ht="13.15" x14ac:dyDescent="0.4">
      <c r="A113" s="32">
        <f t="shared" si="2"/>
        <v>1955</v>
      </c>
      <c r="F113" s="87"/>
      <c r="I113" s="87"/>
      <c r="J113" s="127"/>
      <c r="K113" s="127"/>
      <c r="L113" s="127"/>
      <c r="M113" s="127"/>
      <c r="N113" s="127"/>
      <c r="O113" s="127"/>
      <c r="P113" s="127"/>
      <c r="S113" s="87"/>
      <c r="T113" s="127"/>
      <c r="U113" s="127"/>
      <c r="V113" s="127"/>
      <c r="W113" s="127"/>
      <c r="X113" s="127"/>
      <c r="Y113" s="127"/>
      <c r="Z113" s="128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</row>
    <row r="114" spans="1:83" ht="13.15" x14ac:dyDescent="0.4">
      <c r="A114" s="32">
        <f t="shared" si="2"/>
        <v>1956</v>
      </c>
      <c r="F114" s="87"/>
      <c r="I114" s="87"/>
      <c r="J114" s="127"/>
      <c r="K114" s="127"/>
      <c r="L114" s="87"/>
      <c r="M114" s="87"/>
      <c r="N114" s="87"/>
      <c r="O114" s="127"/>
      <c r="P114" s="127"/>
      <c r="S114" s="87"/>
      <c r="T114" s="127"/>
      <c r="U114" s="127"/>
      <c r="V114" s="127"/>
      <c r="W114" s="127"/>
      <c r="X114" s="127"/>
      <c r="Y114" s="127"/>
      <c r="Z114" s="128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</row>
    <row r="115" spans="1:83" ht="13.15" x14ac:dyDescent="0.4">
      <c r="A115" s="32">
        <f t="shared" si="2"/>
        <v>1957</v>
      </c>
      <c r="F115" s="87"/>
      <c r="I115" s="87"/>
      <c r="J115" s="127"/>
      <c r="K115" s="127"/>
      <c r="L115" s="87"/>
      <c r="M115" s="87"/>
      <c r="N115" s="87"/>
      <c r="O115" s="127"/>
      <c r="P115" s="127"/>
      <c r="S115" s="87"/>
      <c r="T115" s="127"/>
      <c r="U115" s="127"/>
      <c r="V115" s="127"/>
      <c r="W115" s="127"/>
      <c r="X115" s="127"/>
      <c r="Y115" s="127"/>
      <c r="Z115" s="128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</row>
    <row r="116" spans="1:83" ht="13.15" x14ac:dyDescent="0.4">
      <c r="A116" s="32">
        <f t="shared" si="2"/>
        <v>1958</v>
      </c>
      <c r="F116" s="87"/>
      <c r="I116" s="87"/>
      <c r="J116" s="127"/>
      <c r="K116" s="127"/>
      <c r="L116" s="87"/>
      <c r="M116" s="87"/>
      <c r="N116" s="87"/>
      <c r="O116" s="127"/>
      <c r="P116" s="127"/>
      <c r="S116" s="87"/>
      <c r="T116" s="127"/>
      <c r="U116" s="127"/>
      <c r="V116" s="127"/>
      <c r="W116" s="127"/>
      <c r="X116" s="127"/>
      <c r="Y116" s="127"/>
      <c r="Z116" s="128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</row>
    <row r="117" spans="1:83" ht="13.15" x14ac:dyDescent="0.4">
      <c r="A117" s="32">
        <f t="shared" si="2"/>
        <v>1959</v>
      </c>
      <c r="F117" s="87"/>
      <c r="I117" s="87"/>
      <c r="J117" s="127"/>
      <c r="K117" s="127"/>
      <c r="L117" s="87"/>
      <c r="M117" s="87"/>
      <c r="N117" s="87"/>
      <c r="O117" s="127"/>
      <c r="P117" s="127"/>
      <c r="S117" s="87"/>
      <c r="T117" s="127"/>
      <c r="U117" s="127"/>
      <c r="V117" s="127"/>
      <c r="W117" s="127"/>
      <c r="X117" s="127"/>
      <c r="Y117" s="127"/>
      <c r="Z117" s="128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</row>
    <row r="118" spans="1:83" ht="13.15" x14ac:dyDescent="0.4">
      <c r="A118" s="32">
        <f t="shared" si="2"/>
        <v>1960</v>
      </c>
      <c r="F118" s="87"/>
      <c r="I118" s="87"/>
      <c r="J118" s="127"/>
      <c r="K118" s="127"/>
      <c r="L118" s="87"/>
      <c r="M118" s="87"/>
      <c r="N118" s="87"/>
      <c r="O118" s="127"/>
      <c r="P118" s="127"/>
      <c r="S118" s="87"/>
      <c r="T118" s="127"/>
      <c r="U118" s="127"/>
      <c r="V118" s="127"/>
      <c r="W118" s="127"/>
      <c r="X118" s="127"/>
      <c r="Y118" s="127"/>
      <c r="Z118" s="128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</row>
    <row r="119" spans="1:83" ht="13.15" x14ac:dyDescent="0.4">
      <c r="A119" s="32">
        <f t="shared" si="2"/>
        <v>1961</v>
      </c>
      <c r="F119" s="87"/>
      <c r="I119" s="87"/>
      <c r="J119" s="127"/>
      <c r="K119" s="127"/>
      <c r="L119" s="87"/>
      <c r="M119" s="87"/>
      <c r="N119" s="87"/>
      <c r="O119" s="127"/>
      <c r="P119" s="127"/>
      <c r="S119" s="87"/>
      <c r="T119" s="127"/>
      <c r="U119" s="127"/>
      <c r="V119" s="127"/>
      <c r="W119" s="127"/>
      <c r="X119" s="127"/>
      <c r="Y119" s="127"/>
      <c r="Z119" s="128"/>
      <c r="AA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</row>
    <row r="120" spans="1:83" ht="13.15" x14ac:dyDescent="0.4">
      <c r="A120" s="32">
        <f t="shared" si="2"/>
        <v>1962</v>
      </c>
      <c r="F120" s="87"/>
      <c r="I120" s="87"/>
      <c r="J120" s="127"/>
      <c r="K120" s="127"/>
      <c r="L120" s="87"/>
      <c r="M120" s="87"/>
      <c r="N120" s="87"/>
      <c r="O120" s="127"/>
      <c r="P120" s="127"/>
      <c r="S120" s="87"/>
      <c r="T120" s="127"/>
      <c r="U120" s="127"/>
      <c r="V120" s="127"/>
      <c r="W120" s="127"/>
      <c r="X120" s="127"/>
      <c r="Y120" s="127"/>
      <c r="Z120" s="128"/>
      <c r="AA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</row>
    <row r="121" spans="1:83" ht="13.15" x14ac:dyDescent="0.4">
      <c r="A121" s="32">
        <f t="shared" si="2"/>
        <v>1963</v>
      </c>
      <c r="F121" s="87"/>
      <c r="G121" s="90">
        <v>321.89999999999998</v>
      </c>
      <c r="H121" s="87">
        <v>641.5</v>
      </c>
      <c r="I121" s="90">
        <v>161.39700000000002</v>
      </c>
      <c r="J121" s="127">
        <f>G121/$I121</f>
        <v>1.9944608635848247</v>
      </c>
      <c r="K121" s="127">
        <f>H121/$I121</f>
        <v>3.9746711524997362</v>
      </c>
      <c r="L121" s="87"/>
      <c r="M121" s="87"/>
      <c r="O121" s="127"/>
      <c r="P121" s="127"/>
      <c r="Q121" s="87">
        <v>141</v>
      </c>
      <c r="R121" s="87">
        <v>2893.3</v>
      </c>
      <c r="S121" s="87">
        <v>1036.6400000000001</v>
      </c>
      <c r="T121" s="129">
        <f>Q121/$S121</f>
        <v>0.1360163605494675</v>
      </c>
      <c r="U121" s="129">
        <f t="shared" ref="U121:U161" si="3">R121/$S121</f>
        <v>2.7910364253742861</v>
      </c>
      <c r="V121" s="87"/>
      <c r="W121" s="87"/>
      <c r="Y121" s="127"/>
      <c r="Z121" s="128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</row>
    <row r="122" spans="1:83" ht="13.15" x14ac:dyDescent="0.4">
      <c r="A122" s="32">
        <f t="shared" si="2"/>
        <v>1964</v>
      </c>
      <c r="F122" s="87"/>
      <c r="G122" s="90">
        <v>340.3</v>
      </c>
      <c r="H122" s="87">
        <v>681.6</v>
      </c>
      <c r="I122" s="90">
        <v>187.03900000000002</v>
      </c>
      <c r="J122" s="127">
        <f t="shared" ref="J122:K142" si="4">G122/$I122</f>
        <v>1.8194066478114188</v>
      </c>
      <c r="K122" s="127">
        <f t="shared" si="4"/>
        <v>3.6441597741647462</v>
      </c>
      <c r="L122" s="87"/>
      <c r="M122" s="87"/>
      <c r="O122" s="127"/>
      <c r="P122" s="127"/>
      <c r="Q122" s="87">
        <v>117</v>
      </c>
      <c r="R122" s="87">
        <v>2996.83</v>
      </c>
      <c r="S122" s="87">
        <v>1106.52</v>
      </c>
      <c r="T122" s="129">
        <f t="shared" ref="T122:T161" si="5">Q122/$S122</f>
        <v>0.10573690489100965</v>
      </c>
      <c r="U122" s="129">
        <f t="shared" si="3"/>
        <v>2.7083378520044823</v>
      </c>
      <c r="V122" s="87"/>
      <c r="W122" s="87"/>
      <c r="Y122" s="127"/>
      <c r="Z122" s="128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</row>
    <row r="123" spans="1:83" ht="13.15" x14ac:dyDescent="0.4">
      <c r="A123" s="32">
        <f t="shared" si="2"/>
        <v>1965</v>
      </c>
      <c r="F123" s="87"/>
      <c r="G123" s="90">
        <v>378.4</v>
      </c>
      <c r="H123" s="87">
        <v>866.9</v>
      </c>
      <c r="I123" s="90">
        <v>239.643</v>
      </c>
      <c r="J123" s="127">
        <f t="shared" si="4"/>
        <v>1.5790154521517423</v>
      </c>
      <c r="K123" s="127">
        <f t="shared" si="4"/>
        <v>3.6174643114966845</v>
      </c>
      <c r="L123" s="87"/>
      <c r="M123" s="87"/>
      <c r="O123" s="127"/>
      <c r="P123" s="127"/>
      <c r="Q123" s="87">
        <v>154</v>
      </c>
      <c r="R123" s="87">
        <v>3326.48</v>
      </c>
      <c r="S123" s="87">
        <v>1242.4100000000001</v>
      </c>
      <c r="T123" s="129">
        <f t="shared" si="5"/>
        <v>0.12395264043270739</v>
      </c>
      <c r="U123" s="129">
        <f t="shared" si="3"/>
        <v>2.6774414243285225</v>
      </c>
      <c r="V123" s="112">
        <v>180</v>
      </c>
      <c r="W123" s="112">
        <v>431.4</v>
      </c>
      <c r="X123" s="112">
        <v>179.786</v>
      </c>
      <c r="Y123" s="130">
        <f>V123/$X123</f>
        <v>1.0011903040281223</v>
      </c>
      <c r="Z123" s="131">
        <f>W123/$X123</f>
        <v>2.3995194286540662</v>
      </c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</row>
    <row r="124" spans="1:83" ht="13.15" x14ac:dyDescent="0.4">
      <c r="A124" s="32">
        <f t="shared" si="2"/>
        <v>1966</v>
      </c>
      <c r="F124" s="87"/>
      <c r="G124" s="106">
        <v>414.7</v>
      </c>
      <c r="H124" s="100">
        <v>879.4</v>
      </c>
      <c r="I124" s="106">
        <v>194.83700000000002</v>
      </c>
      <c r="J124" s="132">
        <f t="shared" si="4"/>
        <v>2.1284458290776391</v>
      </c>
      <c r="K124" s="132">
        <f t="shared" si="4"/>
        <v>4.5135164265514245</v>
      </c>
      <c r="L124" s="88"/>
      <c r="M124" s="88"/>
      <c r="O124" s="133"/>
      <c r="P124" s="133"/>
      <c r="Q124" s="87">
        <v>121</v>
      </c>
      <c r="R124" s="87">
        <v>3751.54</v>
      </c>
      <c r="S124" s="87">
        <v>1330.74</v>
      </c>
      <c r="T124" s="129">
        <f t="shared" si="5"/>
        <v>9.0926852728557037E-2</v>
      </c>
      <c r="U124" s="129">
        <f t="shared" si="3"/>
        <v>2.8191382238453793</v>
      </c>
      <c r="V124" s="87">
        <v>173.6</v>
      </c>
      <c r="W124" s="87">
        <v>455.4</v>
      </c>
      <c r="X124" s="87">
        <v>195.55100000000002</v>
      </c>
      <c r="Y124" s="127">
        <f t="shared" ref="Y124:Z140" si="6">V124/$X124</f>
        <v>0.88774795321936462</v>
      </c>
      <c r="Z124" s="134">
        <f t="shared" si="6"/>
        <v>2.3288042505535635</v>
      </c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</row>
    <row r="125" spans="1:83" ht="13.15" x14ac:dyDescent="0.4">
      <c r="A125" s="32">
        <f t="shared" si="2"/>
        <v>1967</v>
      </c>
      <c r="F125" s="87"/>
      <c r="G125" s="90">
        <v>401</v>
      </c>
      <c r="H125" s="87">
        <v>888.3</v>
      </c>
      <c r="I125" s="90">
        <v>214.16</v>
      </c>
      <c r="J125" s="127">
        <f t="shared" si="4"/>
        <v>1.8724318266716473</v>
      </c>
      <c r="K125" s="127">
        <f t="shared" si="4"/>
        <v>4.1478333955920803</v>
      </c>
      <c r="L125" s="88"/>
      <c r="M125" s="88"/>
      <c r="O125" s="133"/>
      <c r="P125" s="133"/>
      <c r="Q125" s="87">
        <v>92</v>
      </c>
      <c r="R125" s="87">
        <v>4057.94</v>
      </c>
      <c r="S125" s="87">
        <v>1551.07</v>
      </c>
      <c r="T125" s="129">
        <f t="shared" si="5"/>
        <v>5.9313892990000457E-2</v>
      </c>
      <c r="U125" s="129">
        <f t="shared" si="3"/>
        <v>2.6162197708678527</v>
      </c>
      <c r="V125" s="87">
        <v>165</v>
      </c>
      <c r="W125" s="87">
        <v>506.6</v>
      </c>
      <c r="X125" s="87">
        <v>209.55499999999998</v>
      </c>
      <c r="Y125" s="127">
        <f t="shared" si="6"/>
        <v>0.78738278733506728</v>
      </c>
      <c r="Z125" s="134">
        <f t="shared" si="6"/>
        <v>2.4175037579633036</v>
      </c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</row>
    <row r="126" spans="1:83" ht="13.15" x14ac:dyDescent="0.4">
      <c r="A126" s="32">
        <f t="shared" si="2"/>
        <v>1968</v>
      </c>
      <c r="F126" s="87"/>
      <c r="G126" s="106">
        <v>499</v>
      </c>
      <c r="H126" s="100">
        <v>1037.0999999999999</v>
      </c>
      <c r="I126" s="106">
        <v>251.37199999999999</v>
      </c>
      <c r="J126" s="132">
        <f t="shared" si="4"/>
        <v>1.9851057397005236</v>
      </c>
      <c r="K126" s="132">
        <f t="shared" si="4"/>
        <v>4.1257578409687632</v>
      </c>
      <c r="L126" s="88"/>
      <c r="M126" s="88"/>
      <c r="O126" s="133"/>
      <c r="P126" s="133"/>
      <c r="Q126" s="87">
        <v>104</v>
      </c>
      <c r="R126" s="87">
        <v>4764.58</v>
      </c>
      <c r="S126" s="87">
        <v>1661.72</v>
      </c>
      <c r="T126" s="129">
        <f t="shared" si="5"/>
        <v>6.2585754519413617E-2</v>
      </c>
      <c r="U126" s="129">
        <f t="shared" si="3"/>
        <v>2.8672580218087282</v>
      </c>
      <c r="V126" s="87">
        <v>142.6</v>
      </c>
      <c r="W126" s="87">
        <v>534.1</v>
      </c>
      <c r="X126" s="87">
        <v>223.03400000000002</v>
      </c>
      <c r="Y126" s="127">
        <f t="shared" si="6"/>
        <v>0.63936440184007814</v>
      </c>
      <c r="Z126" s="134">
        <f t="shared" si="6"/>
        <v>2.394702153034963</v>
      </c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</row>
    <row r="127" spans="1:83" ht="13.15" x14ac:dyDescent="0.4">
      <c r="A127" s="32">
        <f t="shared" si="2"/>
        <v>1969</v>
      </c>
      <c r="F127" s="87"/>
      <c r="G127" s="90">
        <v>495.6</v>
      </c>
      <c r="H127" s="87">
        <v>1074.8</v>
      </c>
      <c r="I127" s="90">
        <v>280.14600000000002</v>
      </c>
      <c r="J127" s="127">
        <f t="shared" si="4"/>
        <v>1.7690775524190958</v>
      </c>
      <c r="K127" s="127">
        <f t="shared" si="4"/>
        <v>3.8365709308717593</v>
      </c>
      <c r="L127" s="88"/>
      <c r="M127" s="88"/>
      <c r="O127" s="133"/>
      <c r="P127" s="133"/>
      <c r="Q127" s="87">
        <v>105</v>
      </c>
      <c r="R127" s="87">
        <v>5097.66</v>
      </c>
      <c r="S127" s="87">
        <v>1895.65</v>
      </c>
      <c r="T127" s="129">
        <f t="shared" si="5"/>
        <v>5.5389971777490568E-2</v>
      </c>
      <c r="U127" s="129">
        <f t="shared" si="3"/>
        <v>2.6891356526785004</v>
      </c>
      <c r="V127" s="87">
        <v>138</v>
      </c>
      <c r="W127" s="87">
        <v>563.6</v>
      </c>
      <c r="X127" s="87">
        <v>238.84700000000001</v>
      </c>
      <c r="Y127" s="127">
        <f t="shared" si="6"/>
        <v>0.57777573090723344</v>
      </c>
      <c r="Z127" s="134">
        <f t="shared" si="6"/>
        <v>2.3596695792704114</v>
      </c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</row>
    <row r="128" spans="1:83" ht="13.15" x14ac:dyDescent="0.4">
      <c r="A128" s="32">
        <f t="shared" si="2"/>
        <v>1970</v>
      </c>
      <c r="F128" s="87"/>
      <c r="G128" s="106">
        <v>552</v>
      </c>
      <c r="H128" s="100">
        <v>1199.2</v>
      </c>
      <c r="I128" s="106">
        <v>369</v>
      </c>
      <c r="J128" s="132">
        <f t="shared" si="4"/>
        <v>1.4959349593495934</v>
      </c>
      <c r="K128" s="132">
        <f t="shared" si="4"/>
        <v>3.2498644986449867</v>
      </c>
      <c r="L128" s="87"/>
      <c r="M128" s="87"/>
      <c r="O128" s="133"/>
      <c r="P128" s="133"/>
      <c r="Q128" s="87">
        <v>228</v>
      </c>
      <c r="R128" s="87">
        <v>5371.54</v>
      </c>
      <c r="S128" s="87">
        <v>2235.37</v>
      </c>
      <c r="T128" s="129">
        <f t="shared" si="5"/>
        <v>0.10199653748596429</v>
      </c>
      <c r="U128" s="129">
        <f t="shared" si="3"/>
        <v>2.4029757937164766</v>
      </c>
      <c r="V128" s="87">
        <v>136.1</v>
      </c>
      <c r="W128" s="87">
        <v>589.70000000000005</v>
      </c>
      <c r="X128" s="87">
        <v>267.27199999999999</v>
      </c>
      <c r="Y128" s="127">
        <f t="shared" si="6"/>
        <v>0.5092190727049597</v>
      </c>
      <c r="Z128" s="134">
        <f t="shared" si="6"/>
        <v>2.2063665479361849</v>
      </c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</row>
    <row r="129" spans="1:83" ht="13.15" x14ac:dyDescent="0.4">
      <c r="A129" s="32">
        <f t="shared" si="2"/>
        <v>1971</v>
      </c>
      <c r="F129" s="87"/>
      <c r="G129" s="90">
        <v>556.1</v>
      </c>
      <c r="H129" s="87">
        <v>1227.7</v>
      </c>
      <c r="I129" s="90">
        <v>486</v>
      </c>
      <c r="J129" s="127">
        <f t="shared" si="4"/>
        <v>1.1442386831275722</v>
      </c>
      <c r="K129" s="127">
        <f t="shared" si="4"/>
        <v>2.5261316872427986</v>
      </c>
      <c r="L129" s="87"/>
      <c r="M129" s="87"/>
      <c r="O129" s="127"/>
      <c r="P129" s="127"/>
      <c r="Q129" s="87">
        <v>416</v>
      </c>
      <c r="R129" s="87">
        <v>6013.53</v>
      </c>
      <c r="S129" s="87">
        <v>2510.06</v>
      </c>
      <c r="T129" s="129">
        <f t="shared" si="5"/>
        <v>0.16573309004565628</v>
      </c>
      <c r="U129" s="129">
        <f t="shared" si="3"/>
        <v>2.3957714158227295</v>
      </c>
      <c r="V129" s="87">
        <v>123.5</v>
      </c>
      <c r="W129" s="87">
        <v>592.70000000000005</v>
      </c>
      <c r="X129" s="87">
        <v>304.80500000000001</v>
      </c>
      <c r="Y129" s="127">
        <f t="shared" si="6"/>
        <v>0.40517708042847067</v>
      </c>
      <c r="Z129" s="134">
        <f t="shared" si="6"/>
        <v>1.944521907449025</v>
      </c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</row>
    <row r="130" spans="1:83" ht="13.15" x14ac:dyDescent="0.4">
      <c r="A130" s="32">
        <f t="shared" si="2"/>
        <v>1972</v>
      </c>
      <c r="F130" s="87"/>
      <c r="G130" s="90">
        <v>665</v>
      </c>
      <c r="H130" s="87">
        <v>1389.8</v>
      </c>
      <c r="I130" s="90">
        <v>422</v>
      </c>
      <c r="J130" s="127">
        <f t="shared" si="4"/>
        <v>1.5758293838862558</v>
      </c>
      <c r="K130" s="127">
        <f t="shared" si="4"/>
        <v>3.2933649289099525</v>
      </c>
      <c r="L130" s="87"/>
      <c r="M130" s="87"/>
      <c r="O130" s="127"/>
      <c r="P130" s="127"/>
      <c r="Q130" s="87">
        <v>502</v>
      </c>
      <c r="R130" s="87">
        <v>7006.6</v>
      </c>
      <c r="S130" s="87">
        <v>2895.4</v>
      </c>
      <c r="T130" s="129">
        <f t="shared" si="5"/>
        <v>0.17337846238861643</v>
      </c>
      <c r="U130" s="129">
        <f t="shared" si="3"/>
        <v>2.4199074393866131</v>
      </c>
      <c r="V130" s="87">
        <v>119.8</v>
      </c>
      <c r="W130" s="87">
        <v>596.1</v>
      </c>
      <c r="X130" s="87">
        <v>315.67699999999996</v>
      </c>
      <c r="Y130" s="127">
        <f t="shared" si="6"/>
        <v>0.37950183256936681</v>
      </c>
      <c r="Z130" s="134">
        <f t="shared" si="6"/>
        <v>1.8883225575509146</v>
      </c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</row>
    <row r="131" spans="1:83" ht="13.15" x14ac:dyDescent="0.4">
      <c r="A131" s="32">
        <f t="shared" si="2"/>
        <v>1973</v>
      </c>
      <c r="F131" s="87"/>
      <c r="G131" s="90">
        <v>674.7</v>
      </c>
      <c r="H131" s="87">
        <v>1479.3</v>
      </c>
      <c r="I131" s="90">
        <v>397</v>
      </c>
      <c r="J131" s="127">
        <f t="shared" si="4"/>
        <v>1.6994962216624687</v>
      </c>
      <c r="K131" s="127">
        <f t="shared" si="4"/>
        <v>3.7261964735516373</v>
      </c>
      <c r="L131" s="87"/>
      <c r="M131" s="87"/>
      <c r="O131" s="127"/>
      <c r="P131" s="127"/>
      <c r="Q131" s="87">
        <v>360</v>
      </c>
      <c r="R131" s="87">
        <v>7506.56</v>
      </c>
      <c r="S131" s="87">
        <v>3810.71</v>
      </c>
      <c r="T131" s="129">
        <f t="shared" si="5"/>
        <v>9.4470584221837919E-2</v>
      </c>
      <c r="U131" s="129">
        <f t="shared" si="3"/>
        <v>1.9698586352674436</v>
      </c>
      <c r="V131" s="87">
        <v>116.2</v>
      </c>
      <c r="W131" s="87">
        <v>627.6</v>
      </c>
      <c r="X131" s="87">
        <v>346.74700000000001</v>
      </c>
      <c r="Y131" s="127">
        <f t="shared" si="6"/>
        <v>0.33511465131637763</v>
      </c>
      <c r="Z131" s="134">
        <f t="shared" si="6"/>
        <v>1.80996519075868</v>
      </c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</row>
    <row r="132" spans="1:83" ht="13.15" x14ac:dyDescent="0.4">
      <c r="A132" s="32">
        <f t="shared" si="2"/>
        <v>1974</v>
      </c>
      <c r="F132" s="87"/>
      <c r="G132" s="106">
        <v>654.6</v>
      </c>
      <c r="H132" s="100">
        <v>1694.2</v>
      </c>
      <c r="I132" s="106">
        <v>584</v>
      </c>
      <c r="J132" s="132">
        <f t="shared" si="4"/>
        <v>1.1208904109589042</v>
      </c>
      <c r="K132" s="132">
        <f t="shared" si="4"/>
        <v>2.901027397260274</v>
      </c>
      <c r="L132" s="87"/>
      <c r="M132" s="87"/>
      <c r="O132" s="133"/>
      <c r="P132" s="133"/>
      <c r="Q132" s="87">
        <v>510</v>
      </c>
      <c r="R132" s="87">
        <v>7986.33</v>
      </c>
      <c r="S132" s="87">
        <v>4704.66</v>
      </c>
      <c r="T132" s="129">
        <f t="shared" si="5"/>
        <v>0.10840315772021783</v>
      </c>
      <c r="U132" s="129">
        <f t="shared" si="3"/>
        <v>1.6975360599915827</v>
      </c>
      <c r="V132" s="87">
        <v>90.6</v>
      </c>
      <c r="W132" s="87">
        <v>673.5</v>
      </c>
      <c r="X132" s="87">
        <v>398.67500000000001</v>
      </c>
      <c r="Y132" s="127">
        <f t="shared" si="6"/>
        <v>0.22725277481657991</v>
      </c>
      <c r="Z132" s="134">
        <f t="shared" si="6"/>
        <v>1.6893459584874897</v>
      </c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</row>
    <row r="133" spans="1:83" ht="13.15" x14ac:dyDescent="0.4">
      <c r="A133" s="32">
        <f t="shared" si="2"/>
        <v>1975</v>
      </c>
      <c r="F133" s="87"/>
      <c r="G133" s="90">
        <v>648</v>
      </c>
      <c r="H133" s="87">
        <v>1917.3</v>
      </c>
      <c r="I133" s="90">
        <v>811</v>
      </c>
      <c r="J133" s="127">
        <f t="shared" si="4"/>
        <v>0.7990135635018496</v>
      </c>
      <c r="K133" s="127">
        <f t="shared" si="4"/>
        <v>2.3641183723797781</v>
      </c>
      <c r="L133" s="87"/>
      <c r="M133" s="87"/>
      <c r="O133" s="133"/>
      <c r="P133" s="133"/>
      <c r="Q133" s="87">
        <v>886</v>
      </c>
      <c r="R133" s="87">
        <v>10094.27</v>
      </c>
      <c r="S133" s="87">
        <v>5257.92</v>
      </c>
      <c r="T133" s="129">
        <f t="shared" si="5"/>
        <v>0.16850769886190736</v>
      </c>
      <c r="U133" s="129">
        <f t="shared" si="3"/>
        <v>1.9198219067616091</v>
      </c>
      <c r="V133" s="87">
        <v>80.5</v>
      </c>
      <c r="W133" s="87">
        <v>681.6</v>
      </c>
      <c r="X133" s="87">
        <v>432.95699999999999</v>
      </c>
      <c r="Y133" s="127">
        <f t="shared" si="6"/>
        <v>0.18593070443485149</v>
      </c>
      <c r="Z133" s="134">
        <f t="shared" si="6"/>
        <v>1.5742902874881339</v>
      </c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</row>
    <row r="134" spans="1:83" ht="13.15" x14ac:dyDescent="0.4">
      <c r="A134" s="32">
        <f t="shared" si="2"/>
        <v>1976</v>
      </c>
      <c r="F134" s="87"/>
      <c r="G134" s="90">
        <v>482.2</v>
      </c>
      <c r="H134" s="87">
        <v>2751.7</v>
      </c>
      <c r="I134" s="90">
        <v>870</v>
      </c>
      <c r="J134" s="127">
        <f t="shared" si="4"/>
        <v>0.5542528735632184</v>
      </c>
      <c r="K134" s="127">
        <f t="shared" si="4"/>
        <v>3.1628735632183904</v>
      </c>
      <c r="L134" s="87"/>
      <c r="M134" s="87"/>
      <c r="O134" s="133"/>
      <c r="P134" s="133"/>
      <c r="Q134" s="87">
        <v>1325</v>
      </c>
      <c r="R134" s="87">
        <v>12105.84</v>
      </c>
      <c r="S134" s="87">
        <v>6127.61</v>
      </c>
      <c r="T134" s="129">
        <f t="shared" si="5"/>
        <v>0.21623438828515523</v>
      </c>
      <c r="U134" s="129">
        <f t="shared" si="3"/>
        <v>1.975621816662614</v>
      </c>
      <c r="V134" s="87">
        <v>92</v>
      </c>
      <c r="W134" s="87">
        <v>784.5</v>
      </c>
      <c r="X134" s="87">
        <v>492.399</v>
      </c>
      <c r="Y134" s="127">
        <f t="shared" si="6"/>
        <v>0.1868403469544008</v>
      </c>
      <c r="Z134" s="134">
        <f t="shared" si="6"/>
        <v>1.5932201324535591</v>
      </c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</row>
    <row r="135" spans="1:83" ht="13.15" x14ac:dyDescent="0.4">
      <c r="A135" s="32">
        <f t="shared" si="2"/>
        <v>1977</v>
      </c>
      <c r="F135" s="87"/>
      <c r="G135" s="90">
        <v>733.7</v>
      </c>
      <c r="H135" s="87">
        <v>3941.9</v>
      </c>
      <c r="I135" s="90">
        <v>1152</v>
      </c>
      <c r="J135" s="127">
        <f t="shared" si="4"/>
        <v>0.63689236111111114</v>
      </c>
      <c r="K135" s="127">
        <f t="shared" si="4"/>
        <v>3.4217881944444444</v>
      </c>
      <c r="L135" s="87"/>
      <c r="M135" s="87"/>
      <c r="O135" s="133"/>
      <c r="P135" s="133"/>
      <c r="Q135" s="87">
        <v>1356</v>
      </c>
      <c r="R135" s="87">
        <v>13970.85</v>
      </c>
      <c r="S135" s="87">
        <v>6768.22</v>
      </c>
      <c r="T135" s="129">
        <f t="shared" si="5"/>
        <v>0.20034809743182105</v>
      </c>
      <c r="U135" s="129">
        <f t="shared" si="3"/>
        <v>2.0641837883520333</v>
      </c>
      <c r="V135" s="87">
        <v>100.2</v>
      </c>
      <c r="W135" s="87">
        <v>864.3</v>
      </c>
      <c r="X135" s="87">
        <v>570.54999999999995</v>
      </c>
      <c r="Y135" s="127">
        <f t="shared" si="6"/>
        <v>0.17562001577425293</v>
      </c>
      <c r="Z135" s="134">
        <f t="shared" si="6"/>
        <v>1.5148540881605468</v>
      </c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</row>
    <row r="136" spans="1:83" ht="13.15" x14ac:dyDescent="0.4">
      <c r="A136" s="32">
        <f t="shared" si="2"/>
        <v>1978</v>
      </c>
      <c r="F136" s="87"/>
      <c r="G136" s="90">
        <v>625.4</v>
      </c>
      <c r="H136" s="87">
        <v>5761.4</v>
      </c>
      <c r="I136" s="90">
        <v>1393</v>
      </c>
      <c r="J136" s="127">
        <f t="shared" si="4"/>
        <v>0.44895908111988514</v>
      </c>
      <c r="K136" s="127">
        <f t="shared" si="4"/>
        <v>4.1359655419956924</v>
      </c>
      <c r="L136" s="87"/>
      <c r="M136" s="87"/>
      <c r="O136" s="133"/>
      <c r="P136" s="133"/>
      <c r="Q136" s="87">
        <v>1184</v>
      </c>
      <c r="R136" s="87">
        <v>16248.58</v>
      </c>
      <c r="S136" s="87">
        <v>7743.71</v>
      </c>
      <c r="T136" s="129">
        <f t="shared" si="5"/>
        <v>0.15289828777162368</v>
      </c>
      <c r="U136" s="129">
        <f t="shared" si="3"/>
        <v>2.0982939702029131</v>
      </c>
      <c r="V136" s="87">
        <v>232.6</v>
      </c>
      <c r="W136" s="87">
        <v>1146.3</v>
      </c>
      <c r="X136" s="87">
        <v>595.19999999999993</v>
      </c>
      <c r="Y136" s="127">
        <f t="shared" si="6"/>
        <v>0.39079301075268819</v>
      </c>
      <c r="Z136" s="134">
        <f t="shared" si="6"/>
        <v>1.9259072580645162</v>
      </c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</row>
    <row r="137" spans="1:83" ht="13.15" x14ac:dyDescent="0.4">
      <c r="A137" s="32">
        <f t="shared" si="2"/>
        <v>1979</v>
      </c>
      <c r="F137" s="87"/>
      <c r="G137" s="90">
        <v>2741.7</v>
      </c>
      <c r="H137" s="87">
        <v>8894.9</v>
      </c>
      <c r="I137" s="90">
        <v>2578</v>
      </c>
      <c r="J137" s="127">
        <f t="shared" si="4"/>
        <v>1.0634988363072149</v>
      </c>
      <c r="K137" s="127">
        <f t="shared" si="4"/>
        <v>3.4503103180760277</v>
      </c>
      <c r="L137" s="87"/>
      <c r="M137" s="87"/>
      <c r="O137" s="133"/>
      <c r="P137" s="133"/>
      <c r="Q137" s="87">
        <v>934</v>
      </c>
      <c r="R137" s="87">
        <v>18185.32</v>
      </c>
      <c r="S137" s="87">
        <v>9302.44</v>
      </c>
      <c r="T137" s="129">
        <f t="shared" si="5"/>
        <v>0.10040376503369008</v>
      </c>
      <c r="U137" s="129">
        <f t="shared" si="3"/>
        <v>1.9548978547563864</v>
      </c>
      <c r="V137" s="87">
        <v>361.4</v>
      </c>
      <c r="W137" s="87">
        <v>1478.8</v>
      </c>
      <c r="X137" s="87">
        <v>627.5</v>
      </c>
      <c r="Y137" s="127">
        <f t="shared" si="6"/>
        <v>0.57593625498007961</v>
      </c>
      <c r="Z137" s="134">
        <f t="shared" si="6"/>
        <v>2.356653386454183</v>
      </c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</row>
    <row r="138" spans="1:83" ht="13.15" x14ac:dyDescent="0.4">
      <c r="A138" s="32">
        <f t="shared" si="2"/>
        <v>1980</v>
      </c>
      <c r="F138" s="87"/>
      <c r="G138" s="90">
        <v>3104.8</v>
      </c>
      <c r="H138" s="87">
        <v>10725.9</v>
      </c>
      <c r="I138" s="90">
        <v>2951</v>
      </c>
      <c r="J138" s="127">
        <f t="shared" si="4"/>
        <v>1.0521179261267368</v>
      </c>
      <c r="K138" s="127">
        <f t="shared" si="4"/>
        <v>3.6346662148424262</v>
      </c>
      <c r="L138" s="87"/>
      <c r="M138" s="87"/>
      <c r="O138" s="133"/>
      <c r="P138" s="133"/>
      <c r="Q138" s="87">
        <v>603</v>
      </c>
      <c r="R138" s="87">
        <v>19983.060000000001</v>
      </c>
      <c r="S138" s="87">
        <v>12836.5</v>
      </c>
      <c r="T138" s="129">
        <f t="shared" si="5"/>
        <v>4.6975421649203444E-2</v>
      </c>
      <c r="U138" s="129">
        <f t="shared" si="3"/>
        <v>1.5567374284267519</v>
      </c>
      <c r="V138" s="87">
        <v>435.1</v>
      </c>
      <c r="W138" s="87">
        <v>1840.2</v>
      </c>
      <c r="X138" s="87">
        <v>843.55000000000007</v>
      </c>
      <c r="Y138" s="127">
        <f t="shared" si="6"/>
        <v>0.51579633690948967</v>
      </c>
      <c r="Z138" s="134">
        <f t="shared" si="6"/>
        <v>2.1814948728587518</v>
      </c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</row>
    <row r="139" spans="1:83" ht="13.15" x14ac:dyDescent="0.4">
      <c r="A139" s="32">
        <f t="shared" si="2"/>
        <v>1981</v>
      </c>
      <c r="F139" s="87"/>
      <c r="G139" s="90">
        <v>3588.6</v>
      </c>
      <c r="H139" s="87">
        <v>15434.8</v>
      </c>
      <c r="I139" s="90">
        <v>3279</v>
      </c>
      <c r="J139" s="127">
        <f t="shared" si="4"/>
        <v>1.0944190301921317</v>
      </c>
      <c r="K139" s="127">
        <f t="shared" si="4"/>
        <v>4.7071668191521807</v>
      </c>
      <c r="L139" s="87"/>
      <c r="M139" s="87"/>
      <c r="O139" s="133"/>
      <c r="P139" s="133"/>
      <c r="Q139" s="87">
        <v>894</v>
      </c>
      <c r="R139" s="87">
        <v>21726.36</v>
      </c>
      <c r="S139" s="87">
        <v>14754.7</v>
      </c>
      <c r="T139" s="129">
        <f t="shared" si="5"/>
        <v>6.059086257260398E-2</v>
      </c>
      <c r="U139" s="129">
        <f t="shared" si="3"/>
        <v>1.4725043545446534</v>
      </c>
      <c r="V139" s="87">
        <v>573.6</v>
      </c>
      <c r="W139" s="87">
        <v>2095.9</v>
      </c>
      <c r="X139" s="87">
        <v>1190.1500000000001</v>
      </c>
      <c r="Y139" s="127">
        <f t="shared" si="6"/>
        <v>0.48195605595933283</v>
      </c>
      <c r="Z139" s="134">
        <f t="shared" si="6"/>
        <v>1.7610385245557283</v>
      </c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</row>
    <row r="140" spans="1:83" ht="13.15" x14ac:dyDescent="0.4">
      <c r="A140" s="32">
        <f t="shared" si="2"/>
        <v>1982</v>
      </c>
      <c r="F140" s="87"/>
      <c r="G140" s="90">
        <v>4082.4</v>
      </c>
      <c r="H140" s="87">
        <v>21570.1</v>
      </c>
      <c r="I140" s="90">
        <v>5254</v>
      </c>
      <c r="J140" s="127">
        <f t="shared" si="4"/>
        <v>0.77700799390940234</v>
      </c>
      <c r="K140" s="127">
        <f t="shared" si="4"/>
        <v>4.1054625047582789</v>
      </c>
      <c r="L140" s="87"/>
      <c r="M140" s="87"/>
      <c r="O140" s="133"/>
      <c r="P140" s="133"/>
      <c r="Q140" s="87">
        <v>1328</v>
      </c>
      <c r="R140" s="87">
        <v>25601.41</v>
      </c>
      <c r="S140" s="87">
        <v>17156.599999999999</v>
      </c>
      <c r="T140" s="129">
        <f t="shared" si="5"/>
        <v>7.7404613967802488E-2</v>
      </c>
      <c r="U140" s="129">
        <f t="shared" si="3"/>
        <v>1.4922193208444565</v>
      </c>
      <c r="V140" s="87">
        <v>841.4</v>
      </c>
      <c r="W140" s="87">
        <v>2478.6</v>
      </c>
      <c r="X140" s="87">
        <v>1592.05</v>
      </c>
      <c r="Y140" s="127">
        <f t="shared" si="6"/>
        <v>0.52850098929053735</v>
      </c>
      <c r="Z140" s="134">
        <f t="shared" si="6"/>
        <v>1.5568606513614522</v>
      </c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</row>
    <row r="141" spans="1:83" ht="13.15" x14ac:dyDescent="0.4">
      <c r="A141" s="32">
        <f t="shared" si="2"/>
        <v>1983</v>
      </c>
      <c r="F141" s="87"/>
      <c r="G141" s="90">
        <v>5053</v>
      </c>
      <c r="H141" s="87">
        <v>34369</v>
      </c>
      <c r="I141" s="90">
        <v>10241</v>
      </c>
      <c r="J141" s="127">
        <f t="shared" si="4"/>
        <v>0.49340884679230546</v>
      </c>
      <c r="K141" s="127">
        <f t="shared" si="4"/>
        <v>3.3560199199296945</v>
      </c>
      <c r="L141" s="87"/>
      <c r="M141" s="87"/>
      <c r="O141" s="133"/>
      <c r="P141" s="133"/>
      <c r="Q141" s="87">
        <v>1362</v>
      </c>
      <c r="R141" s="87">
        <v>29704.01</v>
      </c>
      <c r="S141" s="87">
        <v>19376.2</v>
      </c>
      <c r="T141" s="129">
        <f t="shared" si="5"/>
        <v>7.029242059846616E-2</v>
      </c>
      <c r="U141" s="129">
        <f t="shared" si="3"/>
        <v>1.5330152455073749</v>
      </c>
      <c r="V141" s="87"/>
      <c r="W141" s="87">
        <v>2850.3</v>
      </c>
      <c r="X141" s="87">
        <v>1926.6000000000001</v>
      </c>
      <c r="Y141" s="127" t="s">
        <v>18</v>
      </c>
      <c r="Z141" s="134">
        <f>W141/$X141</f>
        <v>1.4794456555590159</v>
      </c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</row>
    <row r="142" spans="1:83" ht="13.15" x14ac:dyDescent="0.4">
      <c r="A142" s="32">
        <f t="shared" si="2"/>
        <v>1984</v>
      </c>
      <c r="F142" s="87"/>
      <c r="G142" s="90">
        <v>6869</v>
      </c>
      <c r="H142" s="87">
        <v>39777</v>
      </c>
      <c r="I142" s="90">
        <v>23721</v>
      </c>
      <c r="J142" s="127">
        <f t="shared" si="4"/>
        <v>0.28957463850596515</v>
      </c>
      <c r="K142" s="127">
        <f t="shared" si="4"/>
        <v>1.6768685974453017</v>
      </c>
      <c r="L142" s="87"/>
      <c r="M142" s="87"/>
      <c r="O142" s="133"/>
      <c r="P142" s="133"/>
      <c r="Q142" s="87">
        <v>2327</v>
      </c>
      <c r="R142" s="87">
        <v>34505.699999999997</v>
      </c>
      <c r="S142" s="87">
        <v>23461.1</v>
      </c>
      <c r="T142" s="129">
        <f t="shared" si="5"/>
        <v>9.9185460187288757E-2</v>
      </c>
      <c r="U142" s="129">
        <f t="shared" si="3"/>
        <v>1.4707622404746581</v>
      </c>
      <c r="V142" s="87"/>
      <c r="W142" s="87"/>
      <c r="X142" s="87">
        <v>2177.5500000000002</v>
      </c>
      <c r="Y142" s="127"/>
      <c r="Z142" s="128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</row>
    <row r="143" spans="1:83" ht="13.15" x14ac:dyDescent="0.4">
      <c r="A143" s="32">
        <f t="shared" si="2"/>
        <v>1985</v>
      </c>
      <c r="F143" s="87"/>
      <c r="G143" s="87"/>
      <c r="H143" s="87"/>
      <c r="I143" s="90">
        <v>42398</v>
      </c>
      <c r="J143" s="127"/>
      <c r="K143" s="127"/>
      <c r="L143" s="87"/>
      <c r="M143" s="87"/>
      <c r="O143" s="133"/>
      <c r="P143" s="133"/>
      <c r="Q143" s="100">
        <v>2754</v>
      </c>
      <c r="R143" s="100">
        <v>38586.839999999997</v>
      </c>
      <c r="S143" s="100">
        <v>29187.1</v>
      </c>
      <c r="T143" s="135">
        <f t="shared" si="5"/>
        <v>9.4356753497264204E-2</v>
      </c>
      <c r="U143" s="135">
        <f t="shared" si="3"/>
        <v>1.3220511801446528</v>
      </c>
      <c r="V143" s="87"/>
      <c r="W143" s="87"/>
      <c r="X143" s="87">
        <v>2472.0499999999997</v>
      </c>
      <c r="Y143" s="127"/>
      <c r="Z143" s="128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</row>
    <row r="144" spans="1:83" ht="13.15" x14ac:dyDescent="0.4">
      <c r="A144" s="32">
        <f t="shared" si="2"/>
        <v>1986</v>
      </c>
      <c r="F144" s="87"/>
      <c r="G144" s="87"/>
      <c r="H144" s="87"/>
      <c r="I144" s="90">
        <v>81118</v>
      </c>
      <c r="J144" s="127"/>
      <c r="K144" s="127"/>
      <c r="L144" s="87"/>
      <c r="M144" s="87"/>
      <c r="O144" s="133"/>
      <c r="P144" s="133"/>
      <c r="Q144" s="87">
        <v>2530</v>
      </c>
      <c r="R144" s="87">
        <v>46419.99</v>
      </c>
      <c r="S144" s="87">
        <v>33866.699999999997</v>
      </c>
      <c r="T144" s="129">
        <f t="shared" si="5"/>
        <v>7.4704650881249141E-2</v>
      </c>
      <c r="U144" s="129">
        <f t="shared" si="3"/>
        <v>1.3706676469806625</v>
      </c>
      <c r="V144" s="87"/>
      <c r="W144" s="87"/>
      <c r="X144" s="87">
        <v>2794.4</v>
      </c>
      <c r="Y144" s="127"/>
      <c r="Z144" s="128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</row>
    <row r="145" spans="1:83" ht="13.15" x14ac:dyDescent="0.4">
      <c r="A145" s="32">
        <f t="shared" si="2"/>
        <v>1987</v>
      </c>
      <c r="F145" s="87"/>
      <c r="G145" s="100"/>
      <c r="H145" s="100"/>
      <c r="I145" s="106">
        <v>124799</v>
      </c>
      <c r="J145" s="132"/>
      <c r="K145" s="132"/>
      <c r="L145" s="87"/>
      <c r="M145" s="87"/>
      <c r="O145" s="133"/>
      <c r="P145" s="133"/>
      <c r="Q145" s="87">
        <v>2267</v>
      </c>
      <c r="R145" s="87">
        <v>55455.06</v>
      </c>
      <c r="S145" s="87">
        <v>38802</v>
      </c>
      <c r="T145" s="129">
        <f t="shared" si="5"/>
        <v>5.8424823462708109E-2</v>
      </c>
      <c r="U145" s="129">
        <f t="shared" si="3"/>
        <v>1.4291804546157414</v>
      </c>
      <c r="V145" s="87"/>
      <c r="W145" s="87"/>
      <c r="X145" s="87">
        <v>3364.95</v>
      </c>
      <c r="Y145" s="127"/>
      <c r="Z145" s="128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</row>
    <row r="146" spans="1:83" ht="13.15" x14ac:dyDescent="0.4">
      <c r="A146" s="32">
        <f t="shared" si="2"/>
        <v>1988</v>
      </c>
      <c r="F146" s="87"/>
      <c r="G146" s="87"/>
      <c r="H146" s="87"/>
      <c r="J146" s="127"/>
      <c r="K146" s="127"/>
      <c r="L146" s="87"/>
      <c r="M146" s="87"/>
      <c r="O146" s="133"/>
      <c r="P146" s="133"/>
      <c r="Q146" s="100">
        <v>2399</v>
      </c>
      <c r="R146" s="100">
        <v>67129.929999999993</v>
      </c>
      <c r="S146" s="100">
        <v>48480.9</v>
      </c>
      <c r="T146" s="135">
        <f t="shared" si="5"/>
        <v>4.9483404804778787E-2</v>
      </c>
      <c r="U146" s="135">
        <f t="shared" si="3"/>
        <v>1.3846675701152411</v>
      </c>
      <c r="V146" s="87"/>
      <c r="W146" s="87"/>
      <c r="X146" s="87">
        <v>3963.55</v>
      </c>
      <c r="Y146" s="127"/>
      <c r="Z146" s="128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</row>
    <row r="147" spans="1:83" ht="13.15" x14ac:dyDescent="0.4">
      <c r="A147" s="32">
        <f t="shared" si="2"/>
        <v>1989</v>
      </c>
      <c r="F147" s="87"/>
      <c r="G147" s="87"/>
      <c r="H147" s="87"/>
      <c r="J147" s="127"/>
      <c r="K147" s="127"/>
      <c r="L147" s="87"/>
      <c r="M147" s="87"/>
      <c r="O147" s="127"/>
      <c r="P147" s="127"/>
      <c r="Q147" s="87">
        <v>2033</v>
      </c>
      <c r="R147" s="87">
        <v>81123.69</v>
      </c>
      <c r="S147" s="87">
        <v>62050</v>
      </c>
      <c r="T147" s="129">
        <f t="shared" si="5"/>
        <v>3.276390008058018E-2</v>
      </c>
      <c r="U147" s="129">
        <f t="shared" si="3"/>
        <v>1.3073922643029816</v>
      </c>
      <c r="V147" s="87"/>
      <c r="W147" s="87"/>
      <c r="X147" s="87">
        <v>4607.6499999999996</v>
      </c>
      <c r="Y147" s="127"/>
      <c r="Z147" s="128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</row>
    <row r="148" spans="1:83" ht="13.15" x14ac:dyDescent="0.4">
      <c r="A148" s="32">
        <f t="shared" si="2"/>
        <v>1990</v>
      </c>
      <c r="F148" s="87"/>
      <c r="G148" s="87"/>
      <c r="H148" s="87"/>
      <c r="J148" s="127"/>
      <c r="K148" s="127"/>
      <c r="L148" s="87"/>
      <c r="M148" s="87"/>
      <c r="O148" s="127"/>
      <c r="P148" s="127"/>
      <c r="Q148" s="87">
        <v>1955.68</v>
      </c>
      <c r="R148" s="87">
        <v>91219.51</v>
      </c>
      <c r="S148" s="87">
        <v>70485.2</v>
      </c>
      <c r="T148" s="129">
        <f t="shared" si="5"/>
        <v>2.7745966529143708E-2</v>
      </c>
      <c r="U148" s="129">
        <f t="shared" si="3"/>
        <v>1.294165441823248</v>
      </c>
      <c r="V148" s="87"/>
      <c r="W148" s="87"/>
      <c r="X148" s="87">
        <v>6056.25</v>
      </c>
      <c r="Y148" s="127"/>
      <c r="Z148" s="128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</row>
    <row r="149" spans="1:83" ht="13.15" x14ac:dyDescent="0.4">
      <c r="A149" s="32">
        <f t="shared" si="2"/>
        <v>1991</v>
      </c>
      <c r="F149" s="87"/>
      <c r="G149" s="87"/>
      <c r="H149" s="87"/>
      <c r="J149" s="127"/>
      <c r="K149" s="127"/>
      <c r="L149" s="87"/>
      <c r="M149" s="87"/>
      <c r="O149" s="127"/>
      <c r="P149" s="127"/>
      <c r="Q149" s="87">
        <v>2099.4499999999998</v>
      </c>
      <c r="R149" s="87">
        <v>114569.03</v>
      </c>
      <c r="S149" s="87">
        <v>76424.7</v>
      </c>
      <c r="T149" s="129">
        <f t="shared" si="5"/>
        <v>2.747083076544625E-2</v>
      </c>
      <c r="U149" s="129">
        <f t="shared" si="3"/>
        <v>1.4991099736080089</v>
      </c>
      <c r="V149" s="87"/>
      <c r="W149" s="87"/>
      <c r="X149" s="87">
        <v>8118.5500000000011</v>
      </c>
      <c r="Y149" s="127"/>
      <c r="Z149" s="128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</row>
    <row r="150" spans="1:83" ht="13.15" x14ac:dyDescent="0.4">
      <c r="A150" s="32">
        <f t="shared" si="2"/>
        <v>1992</v>
      </c>
      <c r="F150" s="87"/>
      <c r="G150" s="87"/>
      <c r="H150" s="87"/>
      <c r="J150" s="127"/>
      <c r="K150" s="127"/>
      <c r="L150" s="87"/>
      <c r="M150" s="87"/>
      <c r="O150" s="127"/>
      <c r="P150" s="127"/>
      <c r="Q150" s="87">
        <v>2366.91</v>
      </c>
      <c r="R150" s="87">
        <v>138596.10999999999</v>
      </c>
      <c r="S150" s="87">
        <v>81969.5</v>
      </c>
      <c r="T150" s="129">
        <f t="shared" si="5"/>
        <v>2.8875496373651173E-2</v>
      </c>
      <c r="U150" s="129">
        <f t="shared" si="3"/>
        <v>1.6908253679722334</v>
      </c>
      <c r="V150" s="87"/>
      <c r="W150" s="87"/>
      <c r="X150" s="87">
        <v>10099.6</v>
      </c>
      <c r="Y150" s="127"/>
      <c r="Z150" s="128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</row>
    <row r="151" spans="1:83" ht="13.15" x14ac:dyDescent="0.4">
      <c r="A151" s="32">
        <f t="shared" si="2"/>
        <v>1993</v>
      </c>
      <c r="F151" s="87"/>
      <c r="G151" s="87"/>
      <c r="H151" s="87"/>
      <c r="J151" s="127"/>
      <c r="K151" s="127"/>
      <c r="L151" s="87"/>
      <c r="M151" s="87"/>
      <c r="O151" s="127"/>
      <c r="P151" s="127"/>
      <c r="Q151" s="100">
        <v>4995.6400000000003</v>
      </c>
      <c r="R151" s="100">
        <v>176603.31</v>
      </c>
      <c r="S151" s="100">
        <v>93063</v>
      </c>
      <c r="T151" s="135">
        <f t="shared" si="5"/>
        <v>5.3680195136627883E-2</v>
      </c>
      <c r="U151" s="135">
        <f t="shared" si="3"/>
        <v>1.8976748009412978</v>
      </c>
      <c r="V151" s="87"/>
      <c r="W151" s="87"/>
      <c r="X151" s="87">
        <v>12192.9</v>
      </c>
      <c r="Y151" s="127"/>
      <c r="Z151" s="128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</row>
    <row r="152" spans="1:83" ht="13.15" x14ac:dyDescent="0.4">
      <c r="A152" s="32">
        <f t="shared" si="2"/>
        <v>1994</v>
      </c>
      <c r="F152" s="87"/>
      <c r="G152" s="87"/>
      <c r="H152" s="87"/>
      <c r="J152" s="127"/>
      <c r="K152" s="127"/>
      <c r="L152" s="87"/>
      <c r="M152" s="87"/>
      <c r="O152" s="127"/>
      <c r="P152" s="127"/>
      <c r="Q152" s="87">
        <v>8058.36</v>
      </c>
      <c r="R152" s="87">
        <v>223431.05</v>
      </c>
      <c r="S152" s="87">
        <v>107914</v>
      </c>
      <c r="T152" s="129">
        <f t="shared" si="5"/>
        <v>7.4673907000018525E-2</v>
      </c>
      <c r="U152" s="129">
        <f t="shared" si="3"/>
        <v>2.0704547139388771</v>
      </c>
      <c r="V152" s="87"/>
      <c r="W152" s="87"/>
      <c r="X152" s="87">
        <v>14813.9</v>
      </c>
      <c r="Y152" s="127"/>
      <c r="Z152" s="128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</row>
    <row r="153" spans="1:83" ht="13.15" x14ac:dyDescent="0.4">
      <c r="A153" s="32">
        <f t="shared" si="2"/>
        <v>1995</v>
      </c>
      <c r="F153" s="87"/>
      <c r="G153" s="87"/>
      <c r="H153" s="87"/>
      <c r="J153" s="127"/>
      <c r="K153" s="127"/>
      <c r="L153" s="87"/>
      <c r="M153" s="87"/>
      <c r="O153" s="127"/>
      <c r="P153" s="127"/>
      <c r="Q153" s="87">
        <v>9609.83</v>
      </c>
      <c r="R153" s="87">
        <v>258893.31</v>
      </c>
      <c r="S153" s="87">
        <v>122710</v>
      </c>
      <c r="T153" s="129">
        <f t="shared" si="5"/>
        <v>7.8313340396055739E-2</v>
      </c>
      <c r="U153" s="129">
        <f t="shared" si="3"/>
        <v>2.1097979789748185</v>
      </c>
      <c r="V153" s="87">
        <v>20878</v>
      </c>
      <c r="W153" s="87">
        <v>58016</v>
      </c>
      <c r="X153" s="87">
        <v>17578.800000000003</v>
      </c>
      <c r="Y153" s="127">
        <f t="shared" ref="Y153:Z161" si="7">V153/$X153</f>
        <v>1.1876806152865951</v>
      </c>
      <c r="Z153" s="134">
        <f t="shared" si="7"/>
        <v>3.3003390447584584</v>
      </c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</row>
    <row r="154" spans="1:83" ht="13.15" x14ac:dyDescent="0.4">
      <c r="A154" s="32">
        <f t="shared" si="2"/>
        <v>1996</v>
      </c>
      <c r="F154" s="87"/>
      <c r="G154" s="87"/>
      <c r="H154" s="87"/>
      <c r="J154" s="127"/>
      <c r="K154" s="127"/>
      <c r="L154" s="87"/>
      <c r="M154" s="87"/>
      <c r="O154" s="127"/>
      <c r="P154" s="127"/>
      <c r="Q154" s="87">
        <v>14259.26</v>
      </c>
      <c r="R154" s="87">
        <v>298582.26</v>
      </c>
      <c r="S154" s="87">
        <v>140992</v>
      </c>
      <c r="T154" s="129">
        <f t="shared" si="5"/>
        <v>0.10113524171584204</v>
      </c>
      <c r="U154" s="129">
        <f t="shared" si="3"/>
        <v>2.1177248354516567</v>
      </c>
      <c r="V154" s="87">
        <v>24268</v>
      </c>
      <c r="W154" s="87">
        <v>83812</v>
      </c>
      <c r="X154" s="87">
        <v>22863.7</v>
      </c>
      <c r="Y154" s="127">
        <f t="shared" si="7"/>
        <v>1.0614205049926302</v>
      </c>
      <c r="Z154" s="134">
        <f t="shared" si="7"/>
        <v>3.665723395600887</v>
      </c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</row>
    <row r="155" spans="1:83" ht="13.15" x14ac:dyDescent="0.4">
      <c r="A155" s="32">
        <f t="shared" si="2"/>
        <v>1997</v>
      </c>
      <c r="F155" s="87"/>
      <c r="G155" s="87"/>
      <c r="H155" s="87"/>
      <c r="J155" s="127"/>
      <c r="K155" s="127"/>
      <c r="L155" s="87">
        <v>325455</v>
      </c>
      <c r="M155" s="87">
        <v>484532</v>
      </c>
      <c r="N155" s="90">
        <v>168976</v>
      </c>
      <c r="O155" s="127">
        <f>L155/$N155</f>
        <v>1.926042751633368</v>
      </c>
      <c r="P155" s="127">
        <f>M155/$N155</f>
        <v>2.8674604677587348</v>
      </c>
      <c r="Q155" s="87">
        <v>14647.39</v>
      </c>
      <c r="R155" s="87">
        <v>331495.67</v>
      </c>
      <c r="S155" s="87">
        <v>159532</v>
      </c>
      <c r="T155" s="129">
        <f t="shared" si="5"/>
        <v>9.1814745630970585E-2</v>
      </c>
      <c r="U155" s="129">
        <f t="shared" si="3"/>
        <v>2.0779258706717147</v>
      </c>
      <c r="V155" s="87">
        <v>27234</v>
      </c>
      <c r="W155" s="87">
        <v>84780</v>
      </c>
      <c r="X155" s="87">
        <v>30410.1</v>
      </c>
      <c r="Y155" s="127">
        <f t="shared" si="7"/>
        <v>0.89555772588712312</v>
      </c>
      <c r="Z155" s="134">
        <f t="shared" si="7"/>
        <v>2.7878895498535026</v>
      </c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</row>
    <row r="156" spans="1:83" ht="13.15" x14ac:dyDescent="0.4">
      <c r="A156" s="32">
        <f t="shared" si="2"/>
        <v>1998</v>
      </c>
      <c r="F156" s="87"/>
      <c r="G156" s="87"/>
      <c r="H156" s="87"/>
      <c r="J156" s="127"/>
      <c r="K156" s="127"/>
      <c r="L156" s="87">
        <v>336339</v>
      </c>
      <c r="M156" s="87">
        <v>508069</v>
      </c>
      <c r="N156" s="90">
        <v>190727</v>
      </c>
      <c r="O156" s="127">
        <f t="shared" ref="O156:P161" si="8">L156/$N156</f>
        <v>1.763457717051073</v>
      </c>
      <c r="P156" s="127">
        <f t="shared" si="8"/>
        <v>2.6638546194298658</v>
      </c>
      <c r="Q156" s="87">
        <v>15842.12</v>
      </c>
      <c r="R156" s="87">
        <v>360226.84</v>
      </c>
      <c r="S156" s="87">
        <v>178880</v>
      </c>
      <c r="T156" s="129">
        <f t="shared" si="5"/>
        <v>8.856283542039356E-2</v>
      </c>
      <c r="U156" s="129">
        <f t="shared" si="3"/>
        <v>2.0137904740608232</v>
      </c>
      <c r="V156" s="87">
        <v>80726</v>
      </c>
      <c r="W156" s="87">
        <v>197590</v>
      </c>
      <c r="X156" s="87">
        <v>45094.9</v>
      </c>
      <c r="Y156" s="127">
        <f t="shared" si="7"/>
        <v>1.7901359133737962</v>
      </c>
      <c r="Z156" s="134">
        <f t="shared" si="7"/>
        <v>4.3816484790963059</v>
      </c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</row>
    <row r="157" spans="1:83" ht="13.15" x14ac:dyDescent="0.4">
      <c r="A157" s="32">
        <f t="shared" si="2"/>
        <v>1999</v>
      </c>
      <c r="B157" s="87"/>
      <c r="C157" s="87"/>
      <c r="D157" s="87"/>
      <c r="E157" s="87"/>
      <c r="F157" s="87"/>
      <c r="G157" s="87"/>
      <c r="H157" s="87"/>
      <c r="J157" s="127"/>
      <c r="K157" s="127"/>
      <c r="L157" s="87">
        <v>413819</v>
      </c>
      <c r="M157" s="87">
        <v>588124</v>
      </c>
      <c r="N157" s="90">
        <v>189729</v>
      </c>
      <c r="O157" s="127">
        <f t="shared" si="8"/>
        <v>2.1811056823153026</v>
      </c>
      <c r="P157" s="127">
        <f t="shared" si="8"/>
        <v>3.0998107827480248</v>
      </c>
      <c r="Q157" s="87">
        <v>20024.849999999999</v>
      </c>
      <c r="R157" s="87">
        <v>376266.29</v>
      </c>
      <c r="S157" s="87">
        <v>194516</v>
      </c>
      <c r="T157" s="129">
        <f t="shared" si="5"/>
        <v>0.10294705833967385</v>
      </c>
      <c r="U157" s="129">
        <f t="shared" si="3"/>
        <v>1.9343719282732525</v>
      </c>
      <c r="V157" s="87">
        <v>76450</v>
      </c>
      <c r="W157" s="87">
        <v>215669</v>
      </c>
      <c r="X157" s="87">
        <v>60707.5</v>
      </c>
      <c r="Y157" s="127">
        <f t="shared" si="7"/>
        <v>1.259317217806696</v>
      </c>
      <c r="Z157" s="134">
        <f t="shared" si="7"/>
        <v>3.5525923485566033</v>
      </c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</row>
    <row r="158" spans="1:83" ht="13.15" x14ac:dyDescent="0.4">
      <c r="A158" s="32">
        <f t="shared" si="2"/>
        <v>2000</v>
      </c>
      <c r="B158" s="87"/>
      <c r="C158" s="87"/>
      <c r="D158" s="87"/>
      <c r="E158" s="87"/>
      <c r="F158" s="87"/>
      <c r="G158" s="87"/>
      <c r="H158" s="87"/>
      <c r="J158" s="127"/>
      <c r="K158" s="127"/>
      <c r="L158" s="100">
        <v>395694</v>
      </c>
      <c r="M158" s="100">
        <v>601821</v>
      </c>
      <c r="N158" s="106">
        <v>198756</v>
      </c>
      <c r="O158" s="132">
        <f t="shared" si="8"/>
        <v>1.9908531063213186</v>
      </c>
      <c r="P158" s="132">
        <f t="shared" si="8"/>
        <v>3.0279387792066657</v>
      </c>
      <c r="Q158" s="87">
        <v>31118.49</v>
      </c>
      <c r="R158" s="87">
        <v>399445.24</v>
      </c>
      <c r="S158" s="87">
        <v>210857</v>
      </c>
      <c r="T158" s="129">
        <f t="shared" si="5"/>
        <v>0.14758101462128362</v>
      </c>
      <c r="U158" s="129">
        <f t="shared" si="3"/>
        <v>1.8943892780415161</v>
      </c>
      <c r="V158" s="112">
        <v>123733</v>
      </c>
      <c r="W158" s="112">
        <v>368482</v>
      </c>
      <c r="X158" s="112">
        <v>91341.6</v>
      </c>
      <c r="Y158" s="130">
        <f t="shared" si="7"/>
        <v>1.3546182681275563</v>
      </c>
      <c r="Z158" s="131">
        <f t="shared" si="7"/>
        <v>4.0341093214920694</v>
      </c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</row>
    <row r="159" spans="1:83" ht="13.15" x14ac:dyDescent="0.4">
      <c r="A159" s="32">
        <f t="shared" si="2"/>
        <v>2001</v>
      </c>
      <c r="B159" s="87"/>
      <c r="C159" s="87"/>
      <c r="D159" s="87"/>
      <c r="E159" s="87"/>
      <c r="F159" s="87"/>
      <c r="G159" s="87"/>
      <c r="H159" s="87"/>
      <c r="J159" s="127"/>
      <c r="K159" s="127"/>
      <c r="L159" s="87">
        <v>393978</v>
      </c>
      <c r="M159" s="87">
        <v>605791</v>
      </c>
      <c r="N159" s="90">
        <v>209338</v>
      </c>
      <c r="O159" s="127">
        <f t="shared" si="8"/>
        <v>1.8820185537265093</v>
      </c>
      <c r="P159" s="127">
        <f t="shared" si="8"/>
        <v>2.8938415385644269</v>
      </c>
      <c r="Q159" s="87">
        <v>66619.100000000006</v>
      </c>
      <c r="R159" s="87">
        <v>443584.35</v>
      </c>
      <c r="S159" s="87">
        <v>239377</v>
      </c>
      <c r="T159" s="129">
        <f t="shared" si="5"/>
        <v>0.27830200896493817</v>
      </c>
      <c r="U159" s="129">
        <f t="shared" si="3"/>
        <v>1.8530784076999878</v>
      </c>
      <c r="V159" s="87">
        <v>132803</v>
      </c>
      <c r="W159" s="87">
        <v>403249</v>
      </c>
      <c r="X159" s="87">
        <v>135875</v>
      </c>
      <c r="Y159" s="127">
        <f t="shared" si="7"/>
        <v>0.97739098436062555</v>
      </c>
      <c r="Z159" s="134">
        <f t="shared" si="7"/>
        <v>2.9677939282428705</v>
      </c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</row>
    <row r="160" spans="1:83" ht="13.15" x14ac:dyDescent="0.4">
      <c r="A160" s="32">
        <f t="shared" si="2"/>
        <v>2002</v>
      </c>
      <c r="B160" s="87"/>
      <c r="C160" s="87"/>
      <c r="D160" s="87"/>
      <c r="E160" s="87"/>
      <c r="F160" s="87"/>
      <c r="G160" s="87"/>
      <c r="H160" s="87"/>
      <c r="J160" s="127"/>
      <c r="K160" s="127"/>
      <c r="L160" s="87">
        <v>377836</v>
      </c>
      <c r="M160" s="87">
        <v>613827</v>
      </c>
      <c r="N160" s="90">
        <v>215049</v>
      </c>
      <c r="O160" s="127">
        <f t="shared" si="8"/>
        <v>1.756976317025422</v>
      </c>
      <c r="P160" s="127">
        <f t="shared" si="8"/>
        <v>2.8543587740468452</v>
      </c>
      <c r="Q160" s="87">
        <v>79876.59</v>
      </c>
      <c r="R160" s="87">
        <v>432704.9</v>
      </c>
      <c r="S160" s="87">
        <v>270844</v>
      </c>
      <c r="T160" s="129">
        <f t="shared" si="5"/>
        <v>0.29491733248659746</v>
      </c>
      <c r="U160" s="129">
        <f t="shared" si="3"/>
        <v>1.597616709249605</v>
      </c>
      <c r="V160" s="87">
        <v>135885</v>
      </c>
      <c r="W160" s="87">
        <v>474098</v>
      </c>
      <c r="X160" s="87">
        <v>302344</v>
      </c>
      <c r="Y160" s="127">
        <f t="shared" si="7"/>
        <v>0.44943838806128117</v>
      </c>
      <c r="Z160" s="134">
        <f t="shared" si="7"/>
        <v>1.5680747757521234</v>
      </c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</row>
    <row r="161" spans="1:83" ht="13.15" x14ac:dyDescent="0.4">
      <c r="A161" s="32">
        <f t="shared" si="2"/>
        <v>2003</v>
      </c>
      <c r="B161" s="87"/>
      <c r="C161" s="87"/>
      <c r="D161" s="87"/>
      <c r="E161" s="87"/>
      <c r="F161" s="87"/>
      <c r="G161" s="87"/>
      <c r="H161" s="87"/>
      <c r="J161" s="127"/>
      <c r="K161" s="127"/>
      <c r="L161" s="87">
        <v>407053</v>
      </c>
      <c r="M161" s="87">
        <v>696430</v>
      </c>
      <c r="N161" s="90">
        <v>237672</v>
      </c>
      <c r="O161" s="127">
        <f t="shared" si="8"/>
        <v>1.7126670369248376</v>
      </c>
      <c r="P161" s="127">
        <f t="shared" si="8"/>
        <v>2.9302147497391364</v>
      </c>
      <c r="Q161" s="87">
        <v>72616.679999999993</v>
      </c>
      <c r="R161" s="87">
        <v>469685.24</v>
      </c>
      <c r="S161" s="87">
        <v>298778</v>
      </c>
      <c r="T161" s="129">
        <f t="shared" si="5"/>
        <v>0.2430456057674929</v>
      </c>
      <c r="U161" s="129">
        <f t="shared" si="3"/>
        <v>1.572020831520393</v>
      </c>
      <c r="V161" s="87">
        <v>2034567</v>
      </c>
      <c r="W161" s="87">
        <v>4383557</v>
      </c>
      <c r="X161" s="87">
        <v>1142640</v>
      </c>
      <c r="Y161" s="127">
        <f t="shared" si="7"/>
        <v>1.7805844360428482</v>
      </c>
      <c r="Z161" s="134">
        <f t="shared" si="7"/>
        <v>3.8363412798431704</v>
      </c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</row>
    <row r="162" spans="1:83" ht="13.15" x14ac:dyDescent="0.4">
      <c r="A162" s="32">
        <f t="shared" si="2"/>
        <v>2004</v>
      </c>
      <c r="B162" s="87"/>
      <c r="C162" s="87"/>
      <c r="D162" s="87"/>
      <c r="E162" s="87"/>
      <c r="F162" s="87"/>
      <c r="G162" s="87"/>
      <c r="H162" s="127"/>
      <c r="I162" s="127"/>
      <c r="J162" s="127"/>
      <c r="K162" s="127"/>
      <c r="N162" s="87"/>
      <c r="O162" s="127"/>
      <c r="P162" s="127"/>
      <c r="T162" s="136"/>
      <c r="U162" s="127"/>
      <c r="V162" s="127"/>
      <c r="W162" s="127"/>
      <c r="X162" s="127"/>
      <c r="Y162" s="127"/>
      <c r="Z162" s="128"/>
      <c r="AA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</row>
    <row r="163" spans="1:83" ht="13.15" x14ac:dyDescent="0.4">
      <c r="A163" s="32">
        <f t="shared" si="2"/>
        <v>2005</v>
      </c>
      <c r="B163" s="87"/>
      <c r="C163" s="87"/>
      <c r="D163" s="87"/>
      <c r="E163" s="87"/>
      <c r="F163" s="87"/>
      <c r="G163" s="87"/>
      <c r="H163" s="127"/>
      <c r="I163" s="127"/>
      <c r="J163" s="127"/>
      <c r="K163" s="127"/>
      <c r="N163" s="87"/>
      <c r="O163" s="127"/>
      <c r="P163" s="127"/>
      <c r="T163" s="136"/>
      <c r="U163" s="127"/>
      <c r="V163" s="127"/>
      <c r="W163" s="127"/>
      <c r="X163" s="127"/>
      <c r="Y163" s="127"/>
      <c r="Z163" s="128"/>
      <c r="AA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</row>
    <row r="164" spans="1:83" ht="13.15" x14ac:dyDescent="0.4">
      <c r="A164" s="32">
        <f t="shared" si="2"/>
        <v>2006</v>
      </c>
      <c r="B164" s="87"/>
      <c r="C164" s="87"/>
      <c r="D164" s="87"/>
      <c r="E164" s="87"/>
      <c r="F164" s="87"/>
      <c r="G164" s="87"/>
      <c r="H164" s="127"/>
      <c r="I164" s="127"/>
      <c r="J164" s="127"/>
      <c r="K164" s="127"/>
      <c r="N164" s="87"/>
      <c r="O164" s="127"/>
      <c r="P164" s="127"/>
      <c r="T164" s="136"/>
      <c r="U164" s="127"/>
      <c r="V164" s="127"/>
      <c r="W164" s="127"/>
      <c r="X164" s="127"/>
      <c r="Y164" s="127"/>
      <c r="Z164" s="128"/>
      <c r="AA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</row>
    <row r="165" spans="1:83" ht="13.15" x14ac:dyDescent="0.4">
      <c r="A165" s="32">
        <f t="shared" si="2"/>
        <v>2007</v>
      </c>
      <c r="B165" s="87"/>
      <c r="C165" s="87"/>
      <c r="D165" s="87"/>
      <c r="E165" s="87"/>
      <c r="F165" s="87"/>
      <c r="G165" s="87"/>
      <c r="H165" s="127"/>
      <c r="I165" s="127"/>
      <c r="J165" s="127"/>
      <c r="K165" s="127"/>
      <c r="N165" s="87"/>
      <c r="O165" s="127"/>
      <c r="P165" s="127"/>
      <c r="Q165" s="127"/>
      <c r="R165" s="127"/>
      <c r="S165" s="127"/>
      <c r="T165" s="136"/>
      <c r="U165" s="127"/>
      <c r="V165" s="127"/>
      <c r="W165" s="127"/>
      <c r="X165" s="127"/>
      <c r="Y165" s="127"/>
      <c r="Z165" s="128"/>
      <c r="AA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</row>
    <row r="166" spans="1:83" ht="13.5" thickBot="1" x14ac:dyDescent="0.45">
      <c r="A166" s="32">
        <f t="shared" si="2"/>
        <v>2008</v>
      </c>
      <c r="B166" s="87"/>
      <c r="C166" s="87"/>
      <c r="D166" s="87"/>
      <c r="E166" s="87"/>
      <c r="F166" s="87"/>
      <c r="G166" s="87"/>
      <c r="H166" s="127"/>
      <c r="I166" s="127"/>
      <c r="J166" s="127"/>
      <c r="K166" s="127"/>
      <c r="L166" s="127"/>
      <c r="M166" s="127"/>
      <c r="N166" s="127"/>
      <c r="O166" s="127"/>
      <c r="P166" s="127"/>
      <c r="Q166" s="127"/>
      <c r="R166" s="127"/>
      <c r="S166" s="127"/>
      <c r="T166" s="136"/>
      <c r="U166" s="127"/>
      <c r="V166" s="127"/>
      <c r="W166" s="127"/>
      <c r="X166" s="127"/>
      <c r="Y166" s="127"/>
      <c r="Z166" s="128"/>
      <c r="AA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</row>
    <row r="167" spans="1:83" ht="13.5" thickTop="1" x14ac:dyDescent="0.4">
      <c r="A167" s="137" t="s">
        <v>97</v>
      </c>
      <c r="B167" s="138"/>
      <c r="C167" s="138"/>
      <c r="D167" s="138"/>
      <c r="E167" s="139">
        <f>AVERAGE(E8:E166)</f>
        <v>6.6033239930567271</v>
      </c>
      <c r="F167" s="139"/>
      <c r="G167" s="138"/>
      <c r="H167" s="139"/>
      <c r="I167" s="139"/>
      <c r="J167" s="139">
        <f>AVERAGE(J8:J166)</f>
        <v>1.2451581237059777</v>
      </c>
      <c r="K167" s="139">
        <f>AVERAGE(K8:K166)</f>
        <v>3.5259908574544117</v>
      </c>
      <c r="L167" s="139"/>
      <c r="M167" s="139"/>
      <c r="N167" s="139"/>
      <c r="O167" s="139">
        <f>AVERAGE(O8:O166)</f>
        <v>1.887588737856833</v>
      </c>
      <c r="P167" s="139">
        <f>AVERAGE(P8:P166)</f>
        <v>2.9053542444991001</v>
      </c>
      <c r="Q167" s="139"/>
      <c r="R167" s="139"/>
      <c r="S167" s="139"/>
      <c r="T167" s="139">
        <f>AVERAGE(T8:T166)</f>
        <v>0.10779376434110283</v>
      </c>
      <c r="U167" s="139">
        <f>AVERAGE(U8:U166)</f>
        <v>1.9519409846344571</v>
      </c>
      <c r="V167" s="139"/>
      <c r="W167" s="139"/>
      <c r="X167" s="139"/>
      <c r="Y167" s="139">
        <f>AVERAGE(Y8:Y166)</f>
        <v>0.72397201326520022</v>
      </c>
      <c r="Z167" s="139">
        <f>AVERAGE(Z8:Z166)</f>
        <v>2.4098927968503743</v>
      </c>
      <c r="AA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</row>
    <row r="168" spans="1:83" ht="13.5" thickBot="1" x14ac:dyDescent="0.45">
      <c r="A168" s="140" t="s">
        <v>62</v>
      </c>
      <c r="B168" s="141"/>
      <c r="C168" s="141"/>
      <c r="D168" s="141"/>
      <c r="E168" s="142">
        <f>MAX(E8:E166)</f>
        <v>12.256333739603132</v>
      </c>
      <c r="F168" s="142">
        <f>MAX(F8:F166)</f>
        <v>0</v>
      </c>
      <c r="G168" s="141"/>
      <c r="H168" s="142"/>
      <c r="I168" s="142"/>
      <c r="J168" s="142">
        <f>MAX(J8:J166)</f>
        <v>2.1284458290776391</v>
      </c>
      <c r="K168" s="142">
        <f>MAX(K8:K166)</f>
        <v>4.7071668191521807</v>
      </c>
      <c r="L168" s="142"/>
      <c r="M168" s="142"/>
      <c r="N168" s="142"/>
      <c r="O168" s="142">
        <f>MAX(O8:O166)</f>
        <v>2.1811056823153026</v>
      </c>
      <c r="P168" s="142">
        <f>MAX(P8:P166)</f>
        <v>3.0998107827480248</v>
      </c>
      <c r="Q168" s="142"/>
      <c r="R168" s="142"/>
      <c r="S168" s="142"/>
      <c r="T168" s="142">
        <f>MAX(T8:T166)</f>
        <v>0.29491733248659746</v>
      </c>
      <c r="U168" s="142">
        <f>MAX(U8:U166)</f>
        <v>2.8672580218087282</v>
      </c>
      <c r="V168" s="142"/>
      <c r="W168" s="142"/>
      <c r="X168" s="142"/>
      <c r="Y168" s="142">
        <f>MAX(Y8:Y166)</f>
        <v>1.7901359133737962</v>
      </c>
      <c r="Z168" s="142">
        <f>MAX(Z8:Z166)</f>
        <v>4.3816484790963059</v>
      </c>
      <c r="AA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</row>
    <row r="169" spans="1:83" ht="13.5" thickTop="1" x14ac:dyDescent="0.4">
      <c r="A169" s="10"/>
      <c r="B169" s="87"/>
      <c r="C169" s="87"/>
      <c r="D169" s="87"/>
      <c r="E169" s="87"/>
      <c r="F169" s="87"/>
      <c r="G169" s="87"/>
      <c r="H169" s="127"/>
      <c r="I169" s="127"/>
      <c r="J169" s="127"/>
      <c r="K169" s="127"/>
      <c r="L169" s="127"/>
      <c r="M169" s="127"/>
      <c r="N169" s="127"/>
      <c r="O169" s="127"/>
      <c r="P169" s="127"/>
      <c r="Q169" s="127"/>
      <c r="R169" s="127"/>
      <c r="S169" s="127"/>
      <c r="T169" s="136"/>
      <c r="U169" s="127"/>
      <c r="V169" s="127"/>
      <c r="W169" s="127"/>
      <c r="X169" s="127"/>
      <c r="Y169" s="127"/>
      <c r="Z169" s="128"/>
      <c r="AA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</row>
    <row r="170" spans="1:83" ht="13.15" x14ac:dyDescent="0.4">
      <c r="A170" s="10"/>
      <c r="B170" s="87" t="s">
        <v>140</v>
      </c>
      <c r="C170" s="87"/>
      <c r="D170" s="87"/>
      <c r="E170" s="87"/>
      <c r="F170" s="87"/>
      <c r="G170" s="87"/>
      <c r="H170" s="127"/>
      <c r="I170" s="127"/>
      <c r="J170" s="127"/>
      <c r="K170" s="127"/>
      <c r="L170" s="127"/>
      <c r="M170" s="127"/>
      <c r="N170" s="127"/>
      <c r="O170" s="127"/>
      <c r="P170" s="127"/>
      <c r="Q170" s="127"/>
      <c r="R170" s="127"/>
      <c r="S170" s="127"/>
      <c r="T170" s="136"/>
      <c r="U170" s="127"/>
      <c r="V170" s="127"/>
      <c r="W170" s="127"/>
      <c r="X170" s="127"/>
      <c r="Y170" s="127"/>
      <c r="Z170" s="128"/>
      <c r="AA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</row>
    <row r="171" spans="1:83" ht="13.15" x14ac:dyDescent="0.4">
      <c r="A171" s="10"/>
      <c r="B171" s="143" t="s">
        <v>141</v>
      </c>
      <c r="C171" s="87"/>
      <c r="D171" s="87"/>
      <c r="E171" s="87"/>
      <c r="F171" s="87"/>
      <c r="G171" s="87"/>
      <c r="H171" s="127"/>
      <c r="I171" s="127"/>
      <c r="J171" s="127"/>
      <c r="K171" s="127"/>
      <c r="L171" s="127"/>
      <c r="M171" s="127"/>
      <c r="N171" s="127"/>
      <c r="O171" s="127"/>
      <c r="P171" s="127"/>
      <c r="Q171" s="127"/>
      <c r="R171" s="127"/>
      <c r="S171" s="127"/>
      <c r="T171" s="136"/>
      <c r="U171" s="127"/>
      <c r="V171" s="127"/>
      <c r="W171" s="127"/>
      <c r="X171" s="127"/>
      <c r="Y171" s="127"/>
      <c r="Z171" s="128"/>
      <c r="AA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</row>
    <row r="172" spans="1:83" ht="13.15" x14ac:dyDescent="0.4">
      <c r="A172" s="10"/>
      <c r="B172" s="87"/>
      <c r="C172" s="87"/>
      <c r="D172" s="87"/>
      <c r="E172" s="87"/>
      <c r="F172" s="87"/>
      <c r="G172" s="87"/>
      <c r="H172" s="127"/>
      <c r="I172" s="127"/>
      <c r="J172" s="127"/>
      <c r="K172" s="127"/>
      <c r="L172" s="127"/>
      <c r="M172" s="127"/>
      <c r="N172" s="127"/>
      <c r="O172" s="127"/>
      <c r="P172" s="127"/>
      <c r="Q172" s="127"/>
      <c r="R172" s="127"/>
      <c r="S172" s="127"/>
      <c r="T172" s="136"/>
      <c r="U172" s="127"/>
      <c r="V172" s="127"/>
      <c r="W172" s="127"/>
      <c r="X172" s="127"/>
      <c r="Y172" s="127"/>
      <c r="Z172" s="128"/>
      <c r="AA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</row>
    <row r="173" spans="1:83" ht="13.15" x14ac:dyDescent="0.4">
      <c r="A173" s="10"/>
      <c r="B173" s="87" t="s">
        <v>142</v>
      </c>
      <c r="C173" s="87"/>
      <c r="D173" s="87"/>
      <c r="E173" s="87"/>
      <c r="F173" s="87"/>
      <c r="G173" s="87"/>
      <c r="H173" s="127"/>
      <c r="I173" s="127"/>
      <c r="J173" s="127"/>
      <c r="K173" s="127"/>
      <c r="L173" s="127"/>
      <c r="M173" s="127"/>
      <c r="N173" s="127"/>
      <c r="O173" s="127"/>
      <c r="P173" s="127"/>
      <c r="Q173" s="127"/>
      <c r="R173" s="127"/>
      <c r="S173" s="127"/>
      <c r="T173" s="127"/>
      <c r="U173" s="127"/>
      <c r="V173" s="127"/>
      <c r="W173" s="127"/>
      <c r="X173" s="127"/>
      <c r="Y173" s="127"/>
      <c r="Z173" s="128"/>
      <c r="AA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</row>
    <row r="174" spans="1:83" ht="13.15" x14ac:dyDescent="0.4">
      <c r="A174" s="10"/>
      <c r="B174" s="87"/>
      <c r="C174" s="87"/>
      <c r="D174" s="87"/>
      <c r="E174" s="87"/>
      <c r="F174" s="87"/>
      <c r="G174" s="87"/>
      <c r="H174" s="127"/>
      <c r="I174" s="127"/>
      <c r="J174" s="127"/>
      <c r="K174" s="127"/>
      <c r="L174" s="127"/>
      <c r="M174" s="127"/>
      <c r="N174" s="127"/>
      <c r="O174" s="127"/>
      <c r="P174" s="127"/>
      <c r="Q174" s="127"/>
      <c r="R174" s="127"/>
      <c r="S174" s="127"/>
      <c r="T174" s="127"/>
      <c r="U174" s="127"/>
      <c r="V174" s="127"/>
      <c r="W174" s="127"/>
      <c r="X174" s="127"/>
      <c r="Y174" s="127"/>
      <c r="Z174" s="128"/>
      <c r="AA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</row>
    <row r="175" spans="1:83" ht="13.15" x14ac:dyDescent="0.4">
      <c r="A175" s="10"/>
      <c r="B175" s="87" t="s">
        <v>143</v>
      </c>
      <c r="C175" s="87"/>
      <c r="D175" s="87"/>
      <c r="E175" s="87"/>
      <c r="F175" s="87"/>
      <c r="G175" s="87"/>
      <c r="H175" s="127"/>
      <c r="I175" s="127"/>
      <c r="J175" s="127"/>
      <c r="K175" s="127"/>
      <c r="L175" s="127"/>
      <c r="M175" s="127"/>
      <c r="N175" s="127"/>
      <c r="O175" s="127"/>
      <c r="P175" s="127"/>
      <c r="Q175" s="127"/>
      <c r="R175" s="127"/>
      <c r="S175" s="127"/>
      <c r="T175" s="127"/>
      <c r="U175" s="127"/>
      <c r="V175" s="127"/>
      <c r="W175" s="127"/>
      <c r="X175" s="127"/>
      <c r="Y175" s="127"/>
      <c r="Z175" s="128"/>
      <c r="AA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</row>
    <row r="176" spans="1:83" ht="13.15" x14ac:dyDescent="0.4">
      <c r="A176" s="10"/>
      <c r="B176" s="87"/>
      <c r="C176" s="87"/>
      <c r="D176" s="87"/>
      <c r="E176" s="87"/>
      <c r="F176" s="87"/>
      <c r="G176" s="87"/>
      <c r="H176" s="127"/>
      <c r="I176" s="127"/>
      <c r="J176" s="127"/>
      <c r="K176" s="127"/>
      <c r="L176" s="127"/>
      <c r="M176" s="127"/>
      <c r="N176" s="127"/>
      <c r="O176" s="127"/>
      <c r="P176" s="127"/>
      <c r="Q176" s="127"/>
      <c r="R176" s="127"/>
      <c r="S176" s="127"/>
      <c r="T176" s="127"/>
      <c r="U176" s="127"/>
      <c r="V176" s="127"/>
      <c r="W176" s="127"/>
      <c r="X176" s="127"/>
      <c r="Y176" s="127"/>
      <c r="Z176" s="128"/>
      <c r="AA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</row>
    <row r="177" spans="1:83" ht="13.15" x14ac:dyDescent="0.4">
      <c r="A177" s="10"/>
      <c r="B177" s="87" t="s">
        <v>144</v>
      </c>
      <c r="C177" s="87"/>
      <c r="D177" s="87"/>
      <c r="E177" s="87"/>
      <c r="F177" s="87"/>
      <c r="G177" s="87"/>
      <c r="H177" s="127"/>
      <c r="I177" s="127"/>
      <c r="J177" s="127"/>
      <c r="K177" s="127"/>
      <c r="L177" s="127"/>
      <c r="M177" s="127"/>
      <c r="N177" s="127"/>
      <c r="O177" s="127"/>
      <c r="P177" s="127"/>
      <c r="Q177" s="127"/>
      <c r="R177" s="127"/>
      <c r="S177" s="127"/>
      <c r="T177" s="127"/>
      <c r="U177" s="127"/>
      <c r="V177" s="127"/>
      <c r="W177" s="127"/>
      <c r="X177" s="127"/>
      <c r="Y177" s="127"/>
      <c r="Z177" s="128"/>
      <c r="AA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</row>
    <row r="178" spans="1:83" ht="13.15" x14ac:dyDescent="0.4">
      <c r="A178" s="10"/>
      <c r="B178" s="87"/>
      <c r="C178" s="87"/>
      <c r="D178" s="87"/>
      <c r="E178" s="87"/>
      <c r="F178" s="87"/>
      <c r="G178" s="87"/>
      <c r="H178" s="127"/>
      <c r="I178" s="127"/>
      <c r="J178" s="127"/>
      <c r="K178" s="127"/>
      <c r="L178" s="127"/>
      <c r="M178" s="127"/>
      <c r="N178" s="127"/>
      <c r="O178" s="127"/>
      <c r="P178" s="127"/>
      <c r="Q178" s="127"/>
      <c r="R178" s="127"/>
      <c r="S178" s="127"/>
      <c r="T178" s="127"/>
      <c r="U178" s="127"/>
      <c r="V178" s="127"/>
      <c r="W178" s="127"/>
      <c r="X178" s="127"/>
      <c r="Y178" s="127"/>
      <c r="Z178" s="128"/>
      <c r="AA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</row>
    <row r="179" spans="1:83" ht="13.15" x14ac:dyDescent="0.4">
      <c r="A179" s="10"/>
      <c r="B179" s="87" t="s">
        <v>145</v>
      </c>
      <c r="C179" s="87"/>
      <c r="D179" s="87"/>
      <c r="E179" s="87"/>
      <c r="F179" s="87"/>
      <c r="G179" s="87"/>
      <c r="H179" s="127"/>
      <c r="I179" s="127"/>
      <c r="J179" s="127"/>
      <c r="K179" s="127"/>
      <c r="L179" s="127"/>
      <c r="M179" s="127"/>
      <c r="N179" s="127"/>
      <c r="O179" s="127"/>
      <c r="P179" s="127"/>
      <c r="Q179" s="127"/>
      <c r="R179" s="127"/>
      <c r="S179" s="127"/>
      <c r="T179" s="127"/>
      <c r="U179" s="127"/>
      <c r="V179" s="127"/>
      <c r="W179" s="127"/>
      <c r="X179" s="127"/>
      <c r="Y179" s="127"/>
      <c r="Z179" s="128"/>
      <c r="AA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</row>
    <row r="180" spans="1:83" ht="13.15" x14ac:dyDescent="0.4">
      <c r="A180" s="10"/>
      <c r="B180" s="10"/>
      <c r="C180" s="10"/>
      <c r="D180" s="10"/>
      <c r="E180" s="10"/>
      <c r="F180" s="10"/>
      <c r="G180" s="10"/>
      <c r="H180" s="128"/>
      <c r="I180" s="134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34"/>
      <c r="U180" s="128"/>
      <c r="V180" s="128"/>
      <c r="W180" s="128"/>
      <c r="X180" s="128"/>
      <c r="Y180" s="128"/>
      <c r="Z180" s="128"/>
      <c r="AA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</row>
    <row r="181" spans="1:83" ht="13.15" x14ac:dyDescent="0.4">
      <c r="A181" s="10"/>
      <c r="B181" s="10" t="s">
        <v>146</v>
      </c>
      <c r="C181" s="10"/>
      <c r="D181" s="10"/>
      <c r="E181" s="10"/>
      <c r="F181" s="10"/>
      <c r="G181" s="10"/>
      <c r="H181" s="128"/>
      <c r="I181" s="134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34"/>
      <c r="U181" s="128"/>
      <c r="V181" s="128"/>
      <c r="W181" s="128"/>
      <c r="X181" s="128"/>
      <c r="Y181" s="128"/>
      <c r="Z181" s="128"/>
      <c r="AA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</row>
    <row r="182" spans="1:83" ht="13.15" x14ac:dyDescent="0.4">
      <c r="A182" s="10"/>
      <c r="B182" s="10"/>
      <c r="C182" s="10"/>
      <c r="D182" s="10"/>
      <c r="E182" s="10"/>
      <c r="F182" s="10"/>
      <c r="G182" s="10"/>
      <c r="H182" s="128"/>
      <c r="I182" s="134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34"/>
      <c r="U182" s="128"/>
      <c r="V182" s="128"/>
      <c r="W182" s="128"/>
      <c r="X182" s="128"/>
      <c r="Y182" s="128"/>
      <c r="Z182" s="128"/>
      <c r="AA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</row>
    <row r="183" spans="1:83" ht="13.15" x14ac:dyDescent="0.4">
      <c r="A183" s="10"/>
      <c r="B183" s="10"/>
      <c r="C183" s="10"/>
      <c r="D183" s="10"/>
      <c r="E183" s="10"/>
      <c r="F183" s="10"/>
      <c r="G183" s="10"/>
      <c r="H183" s="128"/>
      <c r="I183" s="134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34"/>
      <c r="U183" s="128"/>
      <c r="V183" s="128"/>
      <c r="W183" s="128"/>
      <c r="X183" s="128"/>
      <c r="Y183" s="128"/>
      <c r="Z183" s="128"/>
      <c r="AA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</row>
    <row r="184" spans="1:83" ht="13.15" x14ac:dyDescent="0.4">
      <c r="A184" s="10"/>
      <c r="B184" s="10"/>
      <c r="C184" s="10"/>
      <c r="D184" s="10"/>
      <c r="E184" s="10"/>
      <c r="F184" s="10"/>
      <c r="G184" s="10"/>
      <c r="H184" s="128"/>
      <c r="I184" s="134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34"/>
      <c r="U184" s="128"/>
      <c r="V184" s="128"/>
      <c r="W184" s="128"/>
      <c r="X184" s="128"/>
      <c r="Y184" s="128"/>
      <c r="Z184" s="128"/>
      <c r="AA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</row>
    <row r="185" spans="1:83" ht="13.15" x14ac:dyDescent="0.4">
      <c r="A185" s="10"/>
      <c r="B185" s="10"/>
      <c r="C185" s="10"/>
      <c r="D185" s="10"/>
      <c r="E185" s="10"/>
      <c r="F185" s="10"/>
      <c r="G185" s="10"/>
      <c r="H185" s="128"/>
      <c r="I185" s="134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34"/>
      <c r="U185" s="128"/>
      <c r="V185" s="128"/>
      <c r="W185" s="128"/>
      <c r="X185" s="128"/>
      <c r="Y185" s="128"/>
      <c r="Z185" s="128"/>
      <c r="AA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</row>
    <row r="186" spans="1:83" ht="13.15" x14ac:dyDescent="0.4">
      <c r="A186" s="10"/>
      <c r="B186" s="10"/>
      <c r="C186" s="10"/>
      <c r="D186" s="10"/>
      <c r="E186" s="10"/>
      <c r="F186" s="10"/>
      <c r="G186" s="10"/>
      <c r="H186" s="128"/>
      <c r="I186" s="134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34"/>
      <c r="U186" s="128"/>
      <c r="V186" s="128"/>
      <c r="W186" s="128"/>
      <c r="X186" s="128"/>
      <c r="Y186" s="128"/>
      <c r="Z186" s="128"/>
      <c r="AA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</row>
    <row r="187" spans="1:83" ht="13.15" x14ac:dyDescent="0.4">
      <c r="A187" s="10"/>
      <c r="B187" s="10"/>
      <c r="C187" s="10"/>
      <c r="D187" s="10"/>
      <c r="E187" s="10"/>
      <c r="F187" s="10"/>
      <c r="G187" s="10"/>
      <c r="H187" s="128"/>
      <c r="I187" s="134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34"/>
      <c r="U187" s="128"/>
      <c r="V187" s="128"/>
      <c r="W187" s="128"/>
      <c r="X187" s="128"/>
      <c r="Y187" s="128"/>
      <c r="Z187" s="128"/>
      <c r="AA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</row>
    <row r="188" spans="1:83" ht="13.15" x14ac:dyDescent="0.4">
      <c r="A188" s="10"/>
      <c r="B188" s="10"/>
      <c r="C188" s="10"/>
      <c r="D188" s="10"/>
      <c r="E188" s="10"/>
      <c r="F188" s="10"/>
      <c r="G188" s="10"/>
      <c r="H188" s="128"/>
      <c r="I188" s="134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34"/>
      <c r="U188" s="128"/>
      <c r="V188" s="128"/>
      <c r="W188" s="128"/>
      <c r="X188" s="128"/>
      <c r="Y188" s="128"/>
      <c r="Z188" s="128"/>
      <c r="AA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</row>
    <row r="189" spans="1:83" ht="13.15" x14ac:dyDescent="0.4">
      <c r="A189" s="10"/>
      <c r="B189" s="10"/>
      <c r="C189" s="10"/>
      <c r="D189" s="10"/>
      <c r="E189" s="10"/>
      <c r="F189" s="10"/>
      <c r="G189" s="10"/>
      <c r="H189" s="128"/>
      <c r="I189" s="134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34"/>
      <c r="U189" s="128"/>
      <c r="V189" s="128"/>
      <c r="W189" s="128"/>
      <c r="X189" s="128"/>
      <c r="Y189" s="128"/>
      <c r="Z189" s="128"/>
      <c r="AA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</row>
    <row r="190" spans="1:83" ht="13.15" x14ac:dyDescent="0.4">
      <c r="A190" s="10"/>
      <c r="B190" s="10"/>
      <c r="C190" s="10"/>
      <c r="D190" s="10"/>
      <c r="E190" s="10"/>
      <c r="F190" s="10"/>
      <c r="G190" s="10"/>
      <c r="H190" s="128"/>
      <c r="I190" s="134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34"/>
      <c r="U190" s="128"/>
      <c r="V190" s="128"/>
      <c r="W190" s="128"/>
      <c r="X190" s="128"/>
      <c r="Y190" s="128"/>
      <c r="Z190" s="128"/>
      <c r="AA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</row>
    <row r="191" spans="1:83" ht="13.15" x14ac:dyDescent="0.4">
      <c r="A191" s="10"/>
      <c r="B191" s="10"/>
      <c r="C191" s="10"/>
      <c r="D191" s="10"/>
      <c r="E191" s="10"/>
      <c r="F191" s="10"/>
      <c r="G191" s="10"/>
      <c r="H191" s="128"/>
      <c r="I191" s="134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34"/>
      <c r="U191" s="128"/>
      <c r="V191" s="128"/>
      <c r="W191" s="128"/>
      <c r="X191" s="128"/>
      <c r="Y191" s="128"/>
      <c r="Z191" s="128"/>
      <c r="AA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</row>
    <row r="192" spans="1:83" ht="13.15" x14ac:dyDescent="0.4">
      <c r="A192" s="10"/>
      <c r="B192" s="10"/>
      <c r="C192" s="10"/>
      <c r="D192" s="10"/>
      <c r="E192" s="10"/>
      <c r="F192" s="10"/>
      <c r="G192" s="10"/>
      <c r="H192" s="128"/>
      <c r="I192" s="134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34"/>
      <c r="U192" s="128"/>
      <c r="V192" s="128"/>
      <c r="W192" s="128"/>
      <c r="X192" s="128"/>
      <c r="Y192" s="128"/>
      <c r="Z192" s="128"/>
      <c r="AA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</row>
    <row r="193" spans="1:83" ht="13.15" x14ac:dyDescent="0.4">
      <c r="A193" s="10"/>
      <c r="B193" s="10"/>
      <c r="C193" s="10"/>
      <c r="D193" s="10"/>
      <c r="E193" s="10"/>
      <c r="F193" s="10"/>
      <c r="G193" s="10"/>
      <c r="H193" s="128"/>
      <c r="I193" s="134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34"/>
      <c r="U193" s="128"/>
      <c r="V193" s="128"/>
      <c r="W193" s="128"/>
      <c r="X193" s="128"/>
      <c r="Y193" s="128"/>
      <c r="Z193" s="128"/>
      <c r="AA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</row>
    <row r="194" spans="1:83" ht="13.15" x14ac:dyDescent="0.4">
      <c r="A194" s="10"/>
      <c r="B194" s="10"/>
      <c r="C194" s="10"/>
      <c r="D194" s="10"/>
      <c r="E194" s="10"/>
      <c r="F194" s="10"/>
      <c r="G194" s="10"/>
      <c r="H194" s="128"/>
      <c r="I194" s="134"/>
      <c r="J194" s="128"/>
      <c r="K194" s="128"/>
      <c r="L194" s="128"/>
      <c r="M194" s="128"/>
      <c r="N194" s="128"/>
      <c r="O194" s="128"/>
      <c r="P194" s="128"/>
      <c r="Q194" s="128"/>
      <c r="R194" s="128"/>
      <c r="S194" s="128"/>
      <c r="T194" s="134"/>
      <c r="U194" s="128"/>
      <c r="V194" s="128"/>
      <c r="W194" s="128"/>
      <c r="X194" s="128"/>
      <c r="Y194" s="128"/>
      <c r="Z194" s="128"/>
      <c r="AA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</row>
    <row r="195" spans="1:83" ht="13.15" x14ac:dyDescent="0.4">
      <c r="A195" s="10"/>
      <c r="B195" s="10"/>
      <c r="C195" s="10"/>
      <c r="D195" s="10"/>
      <c r="E195" s="10"/>
      <c r="F195" s="10"/>
      <c r="G195" s="10"/>
      <c r="H195" s="128"/>
      <c r="I195" s="134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34"/>
      <c r="U195" s="128"/>
      <c r="V195" s="128"/>
      <c r="W195" s="128"/>
      <c r="X195" s="128"/>
      <c r="Y195" s="128"/>
      <c r="Z195" s="128"/>
      <c r="AA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</row>
    <row r="196" spans="1:83" ht="13.15" x14ac:dyDescent="0.4">
      <c r="A196" s="10"/>
      <c r="B196" s="10"/>
      <c r="C196" s="10"/>
      <c r="D196" s="10"/>
      <c r="E196" s="10"/>
      <c r="F196" s="10"/>
      <c r="G196" s="10"/>
      <c r="H196" s="128"/>
      <c r="I196" s="134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34"/>
      <c r="U196" s="128"/>
      <c r="V196" s="128"/>
      <c r="W196" s="128"/>
      <c r="X196" s="128"/>
      <c r="Y196" s="128"/>
      <c r="Z196" s="128"/>
      <c r="AA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</row>
    <row r="197" spans="1:83" ht="13.15" x14ac:dyDescent="0.4">
      <c r="A197" s="10"/>
      <c r="B197" s="10"/>
      <c r="C197" s="10"/>
      <c r="D197" s="10"/>
      <c r="E197" s="10"/>
      <c r="F197" s="10"/>
      <c r="G197" s="10"/>
      <c r="H197" s="128"/>
      <c r="I197" s="134"/>
      <c r="J197" s="128"/>
      <c r="K197" s="128"/>
      <c r="L197" s="128"/>
      <c r="M197" s="128"/>
      <c r="N197" s="128"/>
      <c r="O197" s="128"/>
      <c r="P197" s="128"/>
      <c r="Q197" s="128"/>
      <c r="R197" s="128"/>
      <c r="S197" s="128"/>
      <c r="T197" s="134"/>
      <c r="U197" s="128"/>
      <c r="V197" s="128"/>
      <c r="W197" s="128"/>
      <c r="X197" s="128"/>
      <c r="Y197" s="128"/>
      <c r="Z197" s="128"/>
      <c r="AA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</row>
    <row r="198" spans="1:83" ht="13.15" x14ac:dyDescent="0.4">
      <c r="A198" s="10"/>
      <c r="B198" s="10"/>
      <c r="C198" s="10"/>
      <c r="D198" s="10"/>
      <c r="E198" s="10"/>
      <c r="F198" s="10"/>
      <c r="G198" s="10"/>
      <c r="H198" s="128"/>
      <c r="I198" s="134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34"/>
      <c r="U198" s="128"/>
      <c r="V198" s="128"/>
      <c r="W198" s="128"/>
      <c r="X198" s="128"/>
      <c r="Y198" s="128"/>
      <c r="Z198" s="128"/>
      <c r="AA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</row>
    <row r="199" spans="1:83" ht="13.15" x14ac:dyDescent="0.4">
      <c r="A199" s="10"/>
      <c r="B199" s="10"/>
      <c r="C199" s="10"/>
      <c r="D199" s="10"/>
      <c r="E199" s="10"/>
      <c r="F199" s="10"/>
      <c r="G199" s="10"/>
      <c r="H199" s="128"/>
      <c r="I199" s="134"/>
      <c r="J199" s="128"/>
      <c r="K199" s="128"/>
      <c r="L199" s="128"/>
      <c r="M199" s="128"/>
      <c r="N199" s="128"/>
      <c r="O199" s="128"/>
      <c r="P199" s="128"/>
      <c r="Q199" s="128"/>
      <c r="R199" s="128"/>
      <c r="S199" s="128"/>
      <c r="T199" s="134"/>
      <c r="U199" s="128"/>
      <c r="V199" s="128"/>
      <c r="W199" s="128"/>
      <c r="X199" s="128"/>
      <c r="Y199" s="128"/>
      <c r="Z199" s="128"/>
      <c r="AA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</row>
    <row r="200" spans="1:83" ht="13.15" x14ac:dyDescent="0.4">
      <c r="A200" s="10"/>
      <c r="B200" s="10"/>
      <c r="C200" s="10"/>
      <c r="D200" s="10"/>
      <c r="E200" s="10"/>
      <c r="F200" s="10"/>
      <c r="G200" s="10"/>
      <c r="H200" s="128"/>
      <c r="I200" s="134"/>
      <c r="J200" s="128"/>
      <c r="K200" s="128"/>
      <c r="L200" s="128"/>
      <c r="M200" s="128"/>
      <c r="N200" s="128"/>
      <c r="O200" s="128"/>
      <c r="P200" s="128"/>
      <c r="Q200" s="128"/>
      <c r="R200" s="128"/>
      <c r="S200" s="128"/>
      <c r="T200" s="134"/>
      <c r="U200" s="128"/>
      <c r="V200" s="128"/>
      <c r="W200" s="128"/>
      <c r="X200" s="128"/>
      <c r="Y200" s="128"/>
      <c r="Z200" s="128"/>
      <c r="AA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</row>
    <row r="201" spans="1:83" ht="13.15" x14ac:dyDescent="0.4">
      <c r="A201" s="10"/>
      <c r="B201" s="10"/>
      <c r="C201" s="10"/>
      <c r="D201" s="10"/>
      <c r="E201" s="10"/>
      <c r="F201" s="10"/>
      <c r="G201" s="10"/>
      <c r="H201" s="10"/>
      <c r="I201" s="44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32"/>
      <c r="U201" s="10"/>
      <c r="V201" s="10"/>
      <c r="W201" s="10"/>
      <c r="X201" s="10"/>
      <c r="Y201" s="10"/>
      <c r="Z201" s="10"/>
      <c r="AA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</row>
    <row r="202" spans="1:83" ht="13.15" x14ac:dyDescent="0.4">
      <c r="A202" s="10"/>
      <c r="B202" s="10"/>
      <c r="C202" s="10"/>
      <c r="D202" s="10"/>
      <c r="E202" s="10"/>
      <c r="F202" s="10"/>
      <c r="G202" s="10"/>
      <c r="H202" s="10"/>
      <c r="I202" s="44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32"/>
      <c r="U202" s="10"/>
      <c r="V202" s="10"/>
      <c r="W202" s="10"/>
      <c r="X202" s="10"/>
      <c r="Y202" s="10"/>
      <c r="Z202" s="10"/>
      <c r="AA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</row>
    <row r="203" spans="1:83" ht="13.15" x14ac:dyDescent="0.4">
      <c r="A203" s="10"/>
      <c r="B203" s="10"/>
      <c r="C203" s="10"/>
      <c r="D203" s="10"/>
      <c r="E203" s="10"/>
      <c r="F203" s="10"/>
      <c r="G203" s="10"/>
      <c r="H203" s="10"/>
      <c r="I203" s="44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32"/>
      <c r="U203" s="10"/>
      <c r="V203" s="10"/>
      <c r="W203" s="10"/>
      <c r="X203" s="10"/>
      <c r="Y203" s="10"/>
      <c r="Z203" s="10"/>
      <c r="AA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</row>
    <row r="204" spans="1:83" ht="13.15" x14ac:dyDescent="0.4">
      <c r="A204" s="10"/>
      <c r="B204" s="10"/>
      <c r="C204" s="10"/>
      <c r="D204" s="10"/>
      <c r="E204" s="10"/>
      <c r="F204" s="10"/>
      <c r="G204" s="10"/>
      <c r="H204" s="10"/>
      <c r="I204" s="44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32"/>
      <c r="U204" s="10"/>
      <c r="V204" s="10"/>
      <c r="W204" s="10"/>
      <c r="X204" s="10"/>
      <c r="Y204" s="10"/>
      <c r="Z204" s="10"/>
      <c r="AA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</row>
    <row r="205" spans="1:83" ht="13.15" x14ac:dyDescent="0.4">
      <c r="A205" s="10"/>
      <c r="B205" s="10"/>
      <c r="C205" s="10"/>
      <c r="D205" s="10"/>
      <c r="E205" s="10"/>
      <c r="F205" s="10"/>
      <c r="G205" s="10"/>
      <c r="H205" s="10"/>
      <c r="I205" s="44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32"/>
      <c r="U205" s="10"/>
      <c r="V205" s="10"/>
      <c r="W205" s="10"/>
      <c r="X205" s="10"/>
      <c r="Y205" s="10"/>
      <c r="Z205" s="10"/>
      <c r="AA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</row>
    <row r="206" spans="1:83" ht="13.15" x14ac:dyDescent="0.4">
      <c r="A206" s="10"/>
      <c r="B206" s="10"/>
      <c r="C206" s="10"/>
      <c r="D206" s="10"/>
      <c r="E206" s="10"/>
      <c r="F206" s="10"/>
      <c r="G206" s="10"/>
      <c r="H206" s="10"/>
      <c r="I206" s="44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32"/>
      <c r="U206" s="10"/>
      <c r="V206" s="10"/>
      <c r="W206" s="10"/>
      <c r="X206" s="10"/>
      <c r="Y206" s="10"/>
      <c r="Z206" s="10"/>
      <c r="AA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</row>
    <row r="207" spans="1:83" ht="13.15" x14ac:dyDescent="0.4">
      <c r="A207" s="10"/>
      <c r="B207" s="10"/>
      <c r="C207" s="10"/>
      <c r="D207" s="10"/>
      <c r="E207" s="10"/>
      <c r="F207" s="10"/>
      <c r="G207" s="10"/>
      <c r="H207" s="10"/>
      <c r="I207" s="44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32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</row>
    <row r="208" spans="1:83" ht="13.15" x14ac:dyDescent="0.4">
      <c r="A208" s="10"/>
      <c r="B208" s="10"/>
      <c r="C208" s="10"/>
      <c r="D208" s="10"/>
      <c r="E208" s="10"/>
      <c r="F208" s="10"/>
      <c r="G208" s="10"/>
      <c r="H208" s="10"/>
      <c r="I208" s="44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32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</row>
    <row r="209" spans="1:83" ht="13.15" x14ac:dyDescent="0.4">
      <c r="A209" s="10"/>
      <c r="B209" s="10"/>
      <c r="C209" s="10"/>
      <c r="D209" s="10"/>
      <c r="E209" s="10"/>
      <c r="F209" s="10"/>
      <c r="G209" s="10"/>
      <c r="H209" s="10"/>
      <c r="I209" s="44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32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</row>
    <row r="210" spans="1:83" ht="13.15" x14ac:dyDescent="0.4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32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</row>
    <row r="211" spans="1:83" ht="13.15" x14ac:dyDescent="0.4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32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</row>
    <row r="212" spans="1:83" ht="13.15" x14ac:dyDescent="0.4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32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</row>
    <row r="213" spans="1:83" ht="13.15" x14ac:dyDescent="0.4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32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</row>
    <row r="214" spans="1:83" ht="13.15" x14ac:dyDescent="0.4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32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</row>
    <row r="215" spans="1:83" ht="13.15" x14ac:dyDescent="0.4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32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</row>
  </sheetData>
  <mergeCells count="5">
    <mergeCell ref="B4:F4"/>
    <mergeCell ref="G4:K4"/>
    <mergeCell ref="L4:P4"/>
    <mergeCell ref="Q4:U4"/>
    <mergeCell ref="V4:Z4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93"/>
  <sheetViews>
    <sheetView workbookViewId="0">
      <pane xSplit="1" ySplit="7" topLeftCell="Y131" activePane="bottomRight" state="frozen"/>
      <selection activeCell="J44" sqref="J44"/>
      <selection pane="topRight" activeCell="J44" sqref="J44"/>
      <selection pane="bottomLeft" activeCell="J44" sqref="J44"/>
      <selection pane="bottomRight" activeCell="J44" sqref="J44"/>
    </sheetView>
  </sheetViews>
  <sheetFormatPr defaultColWidth="8.86328125" defaultRowHeight="12.75" x14ac:dyDescent="0.35"/>
  <cols>
    <col min="12" max="12" width="9.86328125" bestFit="1" customWidth="1"/>
    <col min="13" max="13" width="11.1328125" bestFit="1" customWidth="1"/>
    <col min="14" max="14" width="9.86328125" bestFit="1" customWidth="1"/>
    <col min="22" max="23" width="9.86328125" bestFit="1" customWidth="1"/>
  </cols>
  <sheetData>
    <row r="1" spans="1:59" ht="15.4" x14ac:dyDescent="0.45">
      <c r="A1" s="27" t="s">
        <v>147</v>
      </c>
    </row>
    <row r="2" spans="1:59" ht="13.15" x14ac:dyDescent="0.4">
      <c r="A2" s="28"/>
      <c r="B2" s="10" t="s">
        <v>73</v>
      </c>
      <c r="C2" s="10"/>
      <c r="D2" s="10"/>
      <c r="E2" s="29"/>
      <c r="F2" s="10" t="s">
        <v>74</v>
      </c>
      <c r="G2" s="10"/>
      <c r="H2" s="10"/>
      <c r="I2" s="10" t="s">
        <v>18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</row>
    <row r="3" spans="1:59" ht="13.15" x14ac:dyDescent="0.4">
      <c r="B3" s="30" t="s">
        <v>148</v>
      </c>
      <c r="C3" s="31"/>
      <c r="D3" s="30"/>
      <c r="E3" s="30"/>
      <c r="F3" s="30"/>
      <c r="G3" s="30" t="s">
        <v>149</v>
      </c>
      <c r="H3" s="30"/>
      <c r="I3" s="30"/>
      <c r="J3" s="30"/>
      <c r="K3" s="30"/>
      <c r="L3" s="30" t="s">
        <v>150</v>
      </c>
      <c r="M3" s="30"/>
      <c r="N3" s="30"/>
      <c r="O3" s="30"/>
      <c r="P3" s="30"/>
      <c r="Q3" s="30" t="s">
        <v>151</v>
      </c>
      <c r="R3" s="30"/>
      <c r="S3" s="30"/>
      <c r="T3" s="30"/>
      <c r="U3" s="30"/>
      <c r="V3" s="30" t="s">
        <v>114</v>
      </c>
      <c r="W3" s="30"/>
      <c r="X3" s="30"/>
      <c r="Y3" s="30"/>
      <c r="Z3" s="30"/>
      <c r="AA3" s="30">
        <v>1998</v>
      </c>
      <c r="AB3" s="30"/>
      <c r="AC3" s="30"/>
      <c r="AD3" s="30"/>
      <c r="AE3" s="30"/>
      <c r="AF3" s="30" t="s">
        <v>114</v>
      </c>
      <c r="AG3" s="30"/>
      <c r="AH3" s="30"/>
      <c r="AI3" s="30"/>
      <c r="AJ3" s="30"/>
      <c r="AK3" s="30" t="s">
        <v>152</v>
      </c>
      <c r="AL3" s="30"/>
      <c r="AM3" s="30"/>
      <c r="AN3" s="30"/>
      <c r="AO3" s="3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</row>
    <row r="4" spans="1:59" ht="13.15" x14ac:dyDescent="0.4">
      <c r="A4" s="10"/>
      <c r="B4" s="171" t="s">
        <v>153</v>
      </c>
      <c r="C4" s="171"/>
      <c r="D4" s="171"/>
      <c r="E4" s="171"/>
      <c r="F4" s="171"/>
      <c r="G4" s="171" t="s">
        <v>154</v>
      </c>
      <c r="H4" s="171"/>
      <c r="I4" s="171"/>
      <c r="J4" s="171"/>
      <c r="K4" s="171"/>
      <c r="L4" s="171" t="s">
        <v>155</v>
      </c>
      <c r="M4" s="171"/>
      <c r="N4" s="171"/>
      <c r="O4" s="171"/>
      <c r="P4" s="171"/>
      <c r="Q4" s="175" t="s">
        <v>156</v>
      </c>
      <c r="R4" s="171"/>
      <c r="S4" s="171"/>
      <c r="T4" s="171"/>
      <c r="U4" s="171"/>
      <c r="V4" s="171" t="s">
        <v>157</v>
      </c>
      <c r="W4" s="171"/>
      <c r="X4" s="171"/>
      <c r="Y4" s="171"/>
      <c r="Z4" s="171"/>
      <c r="AA4" s="171" t="s">
        <v>158</v>
      </c>
      <c r="AB4" s="171"/>
      <c r="AC4" s="171"/>
      <c r="AD4" s="171"/>
      <c r="AE4" s="171"/>
      <c r="AF4" s="171" t="s">
        <v>159</v>
      </c>
      <c r="AG4" s="171"/>
      <c r="AH4" s="171"/>
      <c r="AI4" s="171"/>
      <c r="AJ4" s="171"/>
      <c r="AK4" s="171" t="s">
        <v>160</v>
      </c>
      <c r="AL4" s="171"/>
      <c r="AM4" s="171"/>
      <c r="AN4" s="171"/>
      <c r="AO4" s="171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</row>
    <row r="5" spans="1:59" ht="13.15" x14ac:dyDescent="0.4">
      <c r="A5" s="10"/>
      <c r="B5" s="30"/>
      <c r="C5" s="30"/>
      <c r="D5" s="30"/>
      <c r="E5" s="30" t="s">
        <v>11</v>
      </c>
      <c r="F5" s="30" t="s">
        <v>1</v>
      </c>
      <c r="G5" s="30"/>
      <c r="H5" s="30"/>
      <c r="I5" s="30"/>
      <c r="J5" s="30" t="s">
        <v>11</v>
      </c>
      <c r="K5" s="30" t="s">
        <v>1</v>
      </c>
      <c r="L5" s="30"/>
      <c r="M5" s="30"/>
      <c r="N5" s="30"/>
      <c r="O5" s="30" t="s">
        <v>11</v>
      </c>
      <c r="P5" s="30" t="s">
        <v>1</v>
      </c>
      <c r="Q5" s="30"/>
      <c r="R5" s="30"/>
      <c r="S5" s="30"/>
      <c r="T5" s="30" t="s">
        <v>11</v>
      </c>
      <c r="U5" s="30" t="s">
        <v>1</v>
      </c>
      <c r="V5" s="30"/>
      <c r="W5" s="30"/>
      <c r="X5" s="30"/>
      <c r="Y5" s="30" t="s">
        <v>11</v>
      </c>
      <c r="Z5" s="30" t="s">
        <v>1</v>
      </c>
      <c r="AA5" s="30"/>
      <c r="AB5" s="30"/>
      <c r="AC5" s="30"/>
      <c r="AD5" s="30" t="s">
        <v>11</v>
      </c>
      <c r="AE5" s="30" t="s">
        <v>1</v>
      </c>
      <c r="AF5" s="30"/>
      <c r="AG5" s="30"/>
      <c r="AH5" s="30"/>
      <c r="AI5" s="30" t="s">
        <v>11</v>
      </c>
      <c r="AJ5" s="30" t="s">
        <v>1</v>
      </c>
      <c r="AK5" s="30"/>
      <c r="AL5" s="30"/>
      <c r="AM5" s="30"/>
      <c r="AN5" s="30" t="s">
        <v>11</v>
      </c>
      <c r="AO5" s="30" t="s">
        <v>1</v>
      </c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</row>
    <row r="6" spans="1:59" ht="13.15" x14ac:dyDescent="0.4">
      <c r="A6" s="10"/>
      <c r="B6" s="30" t="s">
        <v>11</v>
      </c>
      <c r="C6" s="30" t="s">
        <v>1</v>
      </c>
      <c r="D6" s="30" t="s">
        <v>4</v>
      </c>
      <c r="E6" s="30" t="s">
        <v>2</v>
      </c>
      <c r="F6" s="30" t="s">
        <v>2</v>
      </c>
      <c r="G6" s="30" t="s">
        <v>11</v>
      </c>
      <c r="H6" s="30" t="s">
        <v>1</v>
      </c>
      <c r="I6" s="30" t="s">
        <v>4</v>
      </c>
      <c r="J6" s="30" t="s">
        <v>2</v>
      </c>
      <c r="K6" s="30" t="s">
        <v>2</v>
      </c>
      <c r="L6" s="30" t="s">
        <v>11</v>
      </c>
      <c r="M6" s="30" t="s">
        <v>1</v>
      </c>
      <c r="N6" s="30" t="s">
        <v>4</v>
      </c>
      <c r="O6" s="30" t="s">
        <v>2</v>
      </c>
      <c r="P6" s="30" t="s">
        <v>2</v>
      </c>
      <c r="Q6" s="30" t="s">
        <v>11</v>
      </c>
      <c r="R6" s="30" t="s">
        <v>1</v>
      </c>
      <c r="S6" s="30" t="s">
        <v>4</v>
      </c>
      <c r="T6" s="30" t="s">
        <v>2</v>
      </c>
      <c r="U6" s="30" t="s">
        <v>2</v>
      </c>
      <c r="V6" s="30" t="s">
        <v>11</v>
      </c>
      <c r="W6" s="30" t="s">
        <v>1</v>
      </c>
      <c r="X6" s="30" t="s">
        <v>4</v>
      </c>
      <c r="Y6" s="30" t="s">
        <v>2</v>
      </c>
      <c r="Z6" s="30" t="s">
        <v>2</v>
      </c>
      <c r="AA6" s="30" t="s">
        <v>11</v>
      </c>
      <c r="AB6" s="30" t="s">
        <v>1</v>
      </c>
      <c r="AC6" s="30" t="s">
        <v>4</v>
      </c>
      <c r="AD6" s="30" t="s">
        <v>2</v>
      </c>
      <c r="AE6" s="30" t="s">
        <v>2</v>
      </c>
      <c r="AF6" s="30" t="s">
        <v>11</v>
      </c>
      <c r="AG6" s="30" t="s">
        <v>1</v>
      </c>
      <c r="AH6" s="30" t="s">
        <v>4</v>
      </c>
      <c r="AI6" s="30" t="s">
        <v>2</v>
      </c>
      <c r="AJ6" s="30" t="s">
        <v>2</v>
      </c>
      <c r="AK6" s="30" t="s">
        <v>11</v>
      </c>
      <c r="AL6" s="30" t="s">
        <v>1</v>
      </c>
      <c r="AM6" s="30" t="s">
        <v>4</v>
      </c>
      <c r="AN6" s="30" t="s">
        <v>2</v>
      </c>
      <c r="AO6" s="30" t="s">
        <v>2</v>
      </c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</row>
    <row r="7" spans="1:59" ht="13.15" x14ac:dyDescent="0.4">
      <c r="A7" s="10"/>
      <c r="B7" s="30" t="s">
        <v>65</v>
      </c>
      <c r="C7" s="30" t="s">
        <v>65</v>
      </c>
      <c r="D7" s="30"/>
      <c r="E7" s="30" t="s">
        <v>4</v>
      </c>
      <c r="F7" s="30" t="s">
        <v>4</v>
      </c>
      <c r="G7" s="30" t="s">
        <v>65</v>
      </c>
      <c r="H7" s="30" t="s">
        <v>65</v>
      </c>
      <c r="I7" s="30"/>
      <c r="J7" s="30" t="s">
        <v>4</v>
      </c>
      <c r="K7" s="30" t="s">
        <v>4</v>
      </c>
      <c r="L7" s="30" t="s">
        <v>65</v>
      </c>
      <c r="M7" s="30" t="s">
        <v>65</v>
      </c>
      <c r="N7" s="30"/>
      <c r="O7" s="30" t="s">
        <v>4</v>
      </c>
      <c r="P7" s="30" t="s">
        <v>4</v>
      </c>
      <c r="Q7" s="30" t="s">
        <v>65</v>
      </c>
      <c r="R7" s="30" t="s">
        <v>65</v>
      </c>
      <c r="S7" s="30"/>
      <c r="T7" s="30" t="s">
        <v>4</v>
      </c>
      <c r="U7" s="30" t="s">
        <v>4</v>
      </c>
      <c r="V7" s="30" t="s">
        <v>65</v>
      </c>
      <c r="W7" s="30" t="s">
        <v>65</v>
      </c>
      <c r="X7" s="30"/>
      <c r="Y7" s="30" t="s">
        <v>4</v>
      </c>
      <c r="Z7" s="30" t="s">
        <v>4</v>
      </c>
      <c r="AA7" s="30" t="s">
        <v>65</v>
      </c>
      <c r="AB7" s="30" t="s">
        <v>65</v>
      </c>
      <c r="AC7" s="30"/>
      <c r="AD7" s="30" t="s">
        <v>4</v>
      </c>
      <c r="AE7" s="30" t="s">
        <v>4</v>
      </c>
      <c r="AF7" s="30" t="s">
        <v>65</v>
      </c>
      <c r="AG7" s="30" t="s">
        <v>65</v>
      </c>
      <c r="AH7" s="30"/>
      <c r="AI7" s="30" t="s">
        <v>4</v>
      </c>
      <c r="AJ7" s="30" t="s">
        <v>4</v>
      </c>
      <c r="AK7" s="30" t="s">
        <v>65</v>
      </c>
      <c r="AL7" s="30" t="s">
        <v>65</v>
      </c>
      <c r="AM7" s="30"/>
      <c r="AN7" s="30" t="s">
        <v>4</v>
      </c>
      <c r="AO7" s="30" t="s">
        <v>4</v>
      </c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</row>
    <row r="8" spans="1:59" ht="13.15" x14ac:dyDescent="0.4">
      <c r="A8" s="32">
        <v>1850</v>
      </c>
      <c r="B8" s="32"/>
      <c r="C8" s="32"/>
      <c r="D8" s="32"/>
      <c r="E8" s="32"/>
      <c r="F8" s="32"/>
      <c r="G8" s="10"/>
      <c r="H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</row>
    <row r="9" spans="1:59" ht="13.15" x14ac:dyDescent="0.4">
      <c r="A9" s="32">
        <f t="shared" ref="A9:A70" si="0">A8+1</f>
        <v>1851</v>
      </c>
      <c r="B9" s="32"/>
      <c r="C9" s="32"/>
      <c r="D9" s="32"/>
      <c r="E9" s="32"/>
      <c r="F9" s="32"/>
      <c r="G9" s="10"/>
      <c r="H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</row>
    <row r="10" spans="1:59" ht="13.15" x14ac:dyDescent="0.4">
      <c r="A10" s="32">
        <f t="shared" si="0"/>
        <v>1852</v>
      </c>
      <c r="B10" s="32"/>
      <c r="C10" s="32"/>
      <c r="D10" s="32"/>
      <c r="E10" s="32"/>
      <c r="F10" s="32"/>
      <c r="G10" s="10"/>
      <c r="H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</row>
    <row r="11" spans="1:59" ht="13.15" x14ac:dyDescent="0.4">
      <c r="A11" s="32">
        <f t="shared" si="0"/>
        <v>1853</v>
      </c>
      <c r="B11" s="32"/>
      <c r="C11" s="32"/>
      <c r="D11" s="32"/>
      <c r="E11" s="32"/>
      <c r="F11" s="32"/>
      <c r="G11" s="10"/>
      <c r="H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</row>
    <row r="12" spans="1:59" ht="13.15" x14ac:dyDescent="0.4">
      <c r="A12" s="32">
        <f t="shared" si="0"/>
        <v>1854</v>
      </c>
      <c r="B12" s="32"/>
      <c r="C12" s="32"/>
      <c r="D12" s="32"/>
      <c r="E12" s="32"/>
      <c r="F12" s="32"/>
      <c r="G12" s="10"/>
      <c r="H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</row>
    <row r="13" spans="1:59" ht="13.15" x14ac:dyDescent="0.4">
      <c r="A13" s="32">
        <f t="shared" si="0"/>
        <v>1855</v>
      </c>
      <c r="B13" s="32"/>
      <c r="C13" s="32"/>
      <c r="D13" s="32"/>
      <c r="E13" s="32"/>
      <c r="F13" s="32"/>
      <c r="G13" s="10"/>
      <c r="H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</row>
    <row r="14" spans="1:59" ht="13.15" x14ac:dyDescent="0.4">
      <c r="A14" s="32">
        <f t="shared" si="0"/>
        <v>1856</v>
      </c>
      <c r="B14" s="32"/>
      <c r="C14" s="32"/>
      <c r="D14" s="32"/>
      <c r="E14" s="32"/>
      <c r="F14" s="32"/>
      <c r="G14" s="10"/>
      <c r="H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</row>
    <row r="15" spans="1:59" ht="13.15" x14ac:dyDescent="0.4">
      <c r="A15" s="32">
        <f t="shared" si="0"/>
        <v>1857</v>
      </c>
      <c r="B15" s="32"/>
      <c r="C15" s="32"/>
      <c r="D15" s="32"/>
      <c r="E15" s="32"/>
      <c r="F15" s="32"/>
      <c r="G15" s="10"/>
      <c r="H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</row>
    <row r="16" spans="1:59" ht="13.15" x14ac:dyDescent="0.4">
      <c r="A16" s="32">
        <f t="shared" si="0"/>
        <v>1858</v>
      </c>
      <c r="B16" s="32"/>
      <c r="C16" s="32"/>
      <c r="D16" s="32"/>
      <c r="E16" s="32"/>
      <c r="F16" s="32"/>
      <c r="G16" s="10"/>
      <c r="H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</row>
    <row r="17" spans="1:59" ht="13.15" x14ac:dyDescent="0.4">
      <c r="A17" s="32">
        <f t="shared" si="0"/>
        <v>1859</v>
      </c>
      <c r="B17" s="32"/>
      <c r="C17" s="32"/>
      <c r="D17" s="32"/>
      <c r="E17" s="32"/>
      <c r="F17" s="32"/>
      <c r="G17" s="10"/>
      <c r="H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</row>
    <row r="18" spans="1:59" ht="13.15" x14ac:dyDescent="0.4">
      <c r="A18" s="32">
        <f t="shared" si="0"/>
        <v>1860</v>
      </c>
      <c r="B18" s="32"/>
      <c r="C18" s="32"/>
      <c r="D18" s="32"/>
      <c r="E18" s="32"/>
      <c r="F18" s="32"/>
      <c r="G18" s="10"/>
      <c r="H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3.15" x14ac:dyDescent="0.4">
      <c r="A19" s="32">
        <f t="shared" si="0"/>
        <v>1861</v>
      </c>
      <c r="B19" s="32"/>
      <c r="C19" s="32"/>
      <c r="D19" s="32"/>
      <c r="E19" s="32"/>
      <c r="F19" s="32"/>
      <c r="G19" s="10"/>
      <c r="H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</row>
    <row r="20" spans="1:59" ht="13.15" x14ac:dyDescent="0.4">
      <c r="A20" s="32">
        <f t="shared" si="0"/>
        <v>1862</v>
      </c>
      <c r="B20" s="32"/>
      <c r="C20" s="32"/>
      <c r="D20" s="32"/>
      <c r="E20" s="32"/>
      <c r="F20" s="32"/>
      <c r="G20" s="10"/>
      <c r="H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</row>
    <row r="21" spans="1:59" ht="13.15" x14ac:dyDescent="0.4">
      <c r="A21" s="32">
        <f t="shared" si="0"/>
        <v>1863</v>
      </c>
      <c r="B21" s="32"/>
      <c r="C21" s="32"/>
      <c r="D21" s="32"/>
      <c r="E21" s="32"/>
      <c r="F21" s="32"/>
      <c r="G21" s="10"/>
      <c r="H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ht="13.15" x14ac:dyDescent="0.4">
      <c r="A22" s="32">
        <f t="shared" si="0"/>
        <v>1864</v>
      </c>
      <c r="B22" s="32"/>
      <c r="C22" s="32"/>
      <c r="D22" s="32"/>
      <c r="E22" s="32"/>
      <c r="F22" s="32"/>
      <c r="G22" s="10"/>
      <c r="H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</row>
    <row r="23" spans="1:59" ht="13.15" x14ac:dyDescent="0.4">
      <c r="A23" s="32">
        <f t="shared" si="0"/>
        <v>1865</v>
      </c>
      <c r="B23" s="32"/>
      <c r="C23" s="32"/>
      <c r="D23" s="32"/>
      <c r="E23" s="32"/>
      <c r="F23" s="32"/>
      <c r="G23" s="10"/>
      <c r="H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</row>
    <row r="24" spans="1:59" ht="13.15" x14ac:dyDescent="0.4">
      <c r="A24" s="32">
        <f t="shared" si="0"/>
        <v>1866</v>
      </c>
      <c r="B24" s="32"/>
      <c r="C24" s="32"/>
      <c r="D24" s="32"/>
      <c r="E24" s="32"/>
      <c r="F24" s="32"/>
      <c r="G24" s="10"/>
      <c r="H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</row>
    <row r="25" spans="1:59" ht="13.15" x14ac:dyDescent="0.4">
      <c r="A25" s="32">
        <f t="shared" si="0"/>
        <v>1867</v>
      </c>
      <c r="B25" s="32"/>
      <c r="C25" s="32"/>
      <c r="D25" s="32"/>
      <c r="E25" s="32"/>
      <c r="F25" s="32"/>
      <c r="G25" s="10"/>
      <c r="H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</row>
    <row r="26" spans="1:59" ht="13.15" x14ac:dyDescent="0.4">
      <c r="A26" s="32">
        <f t="shared" si="0"/>
        <v>1868</v>
      </c>
      <c r="B26" s="32"/>
      <c r="C26" s="32"/>
      <c r="D26" s="32"/>
      <c r="E26" s="32"/>
      <c r="F26" s="32"/>
      <c r="G26" s="10"/>
      <c r="H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</row>
    <row r="27" spans="1:59" ht="13.15" x14ac:dyDescent="0.4">
      <c r="A27" s="32">
        <f t="shared" si="0"/>
        <v>1869</v>
      </c>
      <c r="B27" s="32"/>
      <c r="C27" s="32"/>
      <c r="D27" s="32"/>
      <c r="E27" s="32"/>
      <c r="F27" s="32"/>
      <c r="G27" s="10"/>
      <c r="H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</row>
    <row r="28" spans="1:59" ht="13.15" x14ac:dyDescent="0.4">
      <c r="A28" s="32">
        <f t="shared" si="0"/>
        <v>1870</v>
      </c>
      <c r="B28" s="32"/>
      <c r="C28" s="32"/>
      <c r="D28" s="32"/>
      <c r="E28" s="32"/>
      <c r="F28" s="32"/>
      <c r="G28" s="10"/>
      <c r="H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</row>
    <row r="29" spans="1:59" ht="13.15" x14ac:dyDescent="0.4">
      <c r="A29" s="32">
        <f t="shared" si="0"/>
        <v>1871</v>
      </c>
      <c r="B29" s="32"/>
      <c r="C29" s="32"/>
      <c r="D29" s="32"/>
      <c r="E29" s="32"/>
      <c r="F29" s="32"/>
      <c r="G29" s="10"/>
      <c r="H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</row>
    <row r="30" spans="1:59" ht="13.15" x14ac:dyDescent="0.4">
      <c r="A30" s="32">
        <f t="shared" si="0"/>
        <v>1872</v>
      </c>
      <c r="B30" s="32"/>
      <c r="C30" s="32"/>
      <c r="D30" s="32"/>
      <c r="E30" s="32"/>
      <c r="F30" s="32"/>
      <c r="G30" s="10"/>
      <c r="H30" s="10"/>
      <c r="J30" s="10"/>
      <c r="K30" s="10"/>
      <c r="L30" s="10"/>
      <c r="M30" s="10"/>
      <c r="N30" s="10"/>
      <c r="O30" s="10"/>
      <c r="P30" s="10"/>
      <c r="Q30" s="144">
        <v>4.88</v>
      </c>
      <c r="R30" s="144">
        <v>27.88</v>
      </c>
      <c r="S30" s="145">
        <f>50*12/15</f>
        <v>40</v>
      </c>
      <c r="T30" s="42">
        <f>Q30/$S30</f>
        <v>0.122</v>
      </c>
      <c r="U30" s="42">
        <f>R30/$S30</f>
        <v>0.69699999999999995</v>
      </c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</row>
    <row r="31" spans="1:59" ht="13.15" x14ac:dyDescent="0.4">
      <c r="A31" s="32">
        <f t="shared" si="0"/>
        <v>1873</v>
      </c>
      <c r="B31" s="32"/>
      <c r="C31" s="32"/>
      <c r="D31" s="32"/>
      <c r="E31" s="32"/>
      <c r="F31" s="32"/>
      <c r="G31" s="10"/>
      <c r="H31" s="10"/>
      <c r="J31" s="10"/>
      <c r="K31" s="10"/>
      <c r="L31" s="10"/>
      <c r="M31" s="10"/>
      <c r="N31" s="10"/>
      <c r="O31" s="10"/>
      <c r="P31" s="10"/>
      <c r="Q31" s="144">
        <v>16.103999999999999</v>
      </c>
      <c r="R31" s="144">
        <v>40.64</v>
      </c>
      <c r="S31" s="41">
        <v>75</v>
      </c>
      <c r="T31" s="42">
        <f t="shared" ref="T31:U94" si="1">Q31/$S31</f>
        <v>0.21471999999999999</v>
      </c>
      <c r="U31" s="42">
        <f t="shared" si="1"/>
        <v>0.54186666666666672</v>
      </c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</row>
    <row r="32" spans="1:59" ht="13.15" x14ac:dyDescent="0.4">
      <c r="A32" s="32">
        <f t="shared" si="0"/>
        <v>1874</v>
      </c>
      <c r="B32" s="32"/>
      <c r="C32" s="32"/>
      <c r="D32" s="32"/>
      <c r="E32" s="32"/>
      <c r="F32" s="32"/>
      <c r="G32" s="10"/>
      <c r="H32" s="10"/>
      <c r="J32" s="10"/>
      <c r="K32" s="10"/>
      <c r="L32" s="10"/>
      <c r="M32" s="10"/>
      <c r="N32" s="10"/>
      <c r="O32" s="10"/>
      <c r="P32" s="10"/>
      <c r="Q32" s="144">
        <v>15.616</v>
      </c>
      <c r="R32" s="144">
        <v>46.918999999999997</v>
      </c>
      <c r="S32" s="41">
        <v>73</v>
      </c>
      <c r="T32" s="42">
        <f t="shared" si="1"/>
        <v>0.21391780821917808</v>
      </c>
      <c r="U32" s="42">
        <f t="shared" si="1"/>
        <v>0.64272602739726026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</row>
    <row r="33" spans="1:59" ht="13.15" x14ac:dyDescent="0.4">
      <c r="A33" s="32">
        <f t="shared" si="0"/>
        <v>1875</v>
      </c>
      <c r="B33" s="32"/>
      <c r="C33" s="32"/>
      <c r="D33" s="32"/>
      <c r="E33" s="32"/>
      <c r="F33" s="32"/>
      <c r="G33" s="10"/>
      <c r="H33" s="10"/>
      <c r="J33" s="10"/>
      <c r="K33" s="10"/>
      <c r="L33" s="10"/>
      <c r="M33" s="10"/>
      <c r="N33" s="10"/>
      <c r="O33" s="10"/>
      <c r="P33" s="10"/>
      <c r="Q33" s="144">
        <v>14.894</v>
      </c>
      <c r="R33" s="144">
        <v>55.81</v>
      </c>
      <c r="S33" s="41">
        <v>69</v>
      </c>
      <c r="T33" s="42">
        <f t="shared" si="1"/>
        <v>0.21585507246376812</v>
      </c>
      <c r="U33" s="42">
        <f t="shared" si="1"/>
        <v>0.808840579710145</v>
      </c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</row>
    <row r="34" spans="1:59" ht="13.15" x14ac:dyDescent="0.4">
      <c r="A34" s="32">
        <f t="shared" si="0"/>
        <v>1876</v>
      </c>
      <c r="B34" s="32"/>
      <c r="C34" s="32"/>
      <c r="D34" s="32"/>
      <c r="E34" s="32"/>
      <c r="F34" s="32"/>
      <c r="G34" s="10"/>
      <c r="H34" s="10"/>
      <c r="J34" s="10"/>
      <c r="K34" s="10"/>
      <c r="L34" s="10"/>
      <c r="M34" s="10"/>
      <c r="N34" s="10"/>
      <c r="O34" s="10"/>
      <c r="P34" s="10"/>
      <c r="Q34" s="144">
        <v>14.154999999999999</v>
      </c>
      <c r="R34" s="144">
        <v>53.927</v>
      </c>
      <c r="S34" s="41">
        <v>59</v>
      </c>
      <c r="T34" s="42">
        <f t="shared" si="1"/>
        <v>0.23991525423728813</v>
      </c>
      <c r="U34" s="42">
        <f t="shared" si="1"/>
        <v>0.91401694915254239</v>
      </c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</row>
    <row r="35" spans="1:59" ht="13.15" x14ac:dyDescent="0.4">
      <c r="A35" s="32">
        <f t="shared" si="0"/>
        <v>1877</v>
      </c>
      <c r="B35" s="32"/>
      <c r="C35" s="32"/>
      <c r="D35" s="32"/>
      <c r="E35" s="32"/>
      <c r="F35" s="32"/>
      <c r="G35" s="10"/>
      <c r="H35" s="10"/>
      <c r="J35" s="10"/>
      <c r="K35" s="10"/>
      <c r="L35" s="10"/>
      <c r="M35" s="10"/>
      <c r="N35" s="10"/>
      <c r="O35" s="10"/>
      <c r="P35" s="10"/>
      <c r="Q35" s="144">
        <v>13.398999999999999</v>
      </c>
      <c r="R35" s="144">
        <v>238.19</v>
      </c>
      <c r="S35" s="41">
        <v>52</v>
      </c>
      <c r="T35" s="42">
        <f t="shared" si="1"/>
        <v>0.25767307692307689</v>
      </c>
      <c r="U35" s="42">
        <f t="shared" si="1"/>
        <v>4.5805769230769231</v>
      </c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</row>
    <row r="36" spans="1:59" ht="13.15" x14ac:dyDescent="0.4">
      <c r="A36" s="32">
        <f t="shared" si="0"/>
        <v>1878</v>
      </c>
      <c r="B36" s="32"/>
      <c r="C36" s="32"/>
      <c r="D36" s="32"/>
      <c r="E36" s="32"/>
      <c r="F36" s="32"/>
      <c r="G36" s="10"/>
      <c r="H36" s="10"/>
      <c r="J36" s="10"/>
      <c r="K36" s="10"/>
      <c r="L36" s="10"/>
      <c r="M36" s="10"/>
      <c r="N36" s="10"/>
      <c r="O36" s="10"/>
      <c r="P36" s="10"/>
      <c r="Q36" s="144">
        <v>12.624000000000001</v>
      </c>
      <c r="R36" s="144">
        <v>252.364</v>
      </c>
      <c r="S36" s="41">
        <v>62</v>
      </c>
      <c r="T36" s="42">
        <f t="shared" si="1"/>
        <v>0.20361290322580647</v>
      </c>
      <c r="U36" s="42">
        <f t="shared" si="1"/>
        <v>4.0703870967741933</v>
      </c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</row>
    <row r="37" spans="1:59" ht="13.15" x14ac:dyDescent="0.4">
      <c r="A37" s="32">
        <f t="shared" si="0"/>
        <v>1879</v>
      </c>
      <c r="B37" s="32"/>
      <c r="C37" s="32"/>
      <c r="D37" s="32"/>
      <c r="E37" s="32"/>
      <c r="F37" s="32"/>
      <c r="G37" s="10"/>
      <c r="H37" s="10"/>
      <c r="J37" s="10"/>
      <c r="K37" s="10"/>
      <c r="L37" s="10"/>
      <c r="M37" s="10"/>
      <c r="N37" s="10"/>
      <c r="O37" s="10"/>
      <c r="P37" s="10"/>
      <c r="Q37" s="144">
        <v>11.829000000000001</v>
      </c>
      <c r="R37" s="144">
        <v>250.19800000000001</v>
      </c>
      <c r="S37" s="41">
        <v>62</v>
      </c>
      <c r="T37" s="42">
        <f t="shared" si="1"/>
        <v>0.19079032258064518</v>
      </c>
      <c r="U37" s="42">
        <f t="shared" si="1"/>
        <v>4.0354516129032261</v>
      </c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</row>
    <row r="38" spans="1:59" ht="13.15" x14ac:dyDescent="0.4">
      <c r="A38" s="32">
        <f t="shared" si="0"/>
        <v>1880</v>
      </c>
      <c r="B38" s="32"/>
      <c r="C38" s="32"/>
      <c r="D38" s="32"/>
      <c r="E38" s="32"/>
      <c r="F38" s="32"/>
      <c r="G38" s="10"/>
      <c r="H38" s="10"/>
      <c r="J38" s="10"/>
      <c r="K38" s="10"/>
      <c r="L38" s="10"/>
      <c r="M38" s="10"/>
      <c r="N38" s="10"/>
      <c r="O38" s="10"/>
      <c r="P38" s="10"/>
      <c r="Q38" s="144">
        <v>11.013</v>
      </c>
      <c r="R38" s="144">
        <v>249.33799999999999</v>
      </c>
      <c r="S38" s="41">
        <v>63</v>
      </c>
      <c r="T38" s="42">
        <f t="shared" si="1"/>
        <v>0.1748095238095238</v>
      </c>
      <c r="U38" s="42">
        <f t="shared" si="1"/>
        <v>3.9577460317460318</v>
      </c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</row>
    <row r="39" spans="1:59" ht="13.15" x14ac:dyDescent="0.4">
      <c r="A39" s="32">
        <f t="shared" si="0"/>
        <v>1881</v>
      </c>
      <c r="B39" s="32"/>
      <c r="C39" s="32"/>
      <c r="D39" s="32"/>
      <c r="E39" s="32"/>
      <c r="F39" s="32"/>
      <c r="G39" s="10"/>
      <c r="H39" s="10"/>
      <c r="J39" s="10"/>
      <c r="K39" s="10"/>
      <c r="L39" s="10"/>
      <c r="M39" s="10"/>
      <c r="N39" s="10"/>
      <c r="O39" s="10"/>
      <c r="P39" s="10"/>
      <c r="Q39" s="144">
        <v>10.173</v>
      </c>
      <c r="R39" s="144">
        <v>246.12700000000001</v>
      </c>
      <c r="S39" s="41">
        <v>71</v>
      </c>
      <c r="T39" s="42">
        <f t="shared" si="1"/>
        <v>0.14328169014084507</v>
      </c>
      <c r="U39" s="42">
        <f t="shared" si="1"/>
        <v>3.4665774647887324</v>
      </c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</row>
    <row r="40" spans="1:59" ht="13.15" x14ac:dyDescent="0.4">
      <c r="A40" s="32">
        <f t="shared" si="0"/>
        <v>1882</v>
      </c>
      <c r="B40" s="32"/>
      <c r="C40" s="32"/>
      <c r="D40" s="32"/>
      <c r="E40" s="32"/>
      <c r="F40" s="32"/>
      <c r="G40" s="10"/>
      <c r="H40" s="10"/>
      <c r="J40" s="10"/>
      <c r="K40" s="10"/>
      <c r="L40" s="10"/>
      <c r="M40" s="10"/>
      <c r="N40" s="10"/>
      <c r="O40" s="10"/>
      <c r="P40" s="10"/>
      <c r="Q40" s="144">
        <v>9.3089999999999993</v>
      </c>
      <c r="R40" s="144">
        <v>240.511</v>
      </c>
      <c r="S40" s="41">
        <v>74</v>
      </c>
      <c r="T40" s="42">
        <f t="shared" si="1"/>
        <v>0.1257972972972973</v>
      </c>
      <c r="U40" s="42">
        <f t="shared" si="1"/>
        <v>3.2501486486486484</v>
      </c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</row>
    <row r="41" spans="1:59" ht="13.15" x14ac:dyDescent="0.4">
      <c r="A41" s="32">
        <f t="shared" si="0"/>
        <v>1883</v>
      </c>
      <c r="B41" s="32"/>
      <c r="C41" s="32"/>
      <c r="D41" s="32"/>
      <c r="E41" s="32"/>
      <c r="F41" s="32"/>
      <c r="G41" s="10"/>
      <c r="H41" s="10"/>
      <c r="J41" s="10"/>
      <c r="K41" s="10"/>
      <c r="L41" s="10"/>
      <c r="M41" s="10"/>
      <c r="N41" s="10"/>
      <c r="O41" s="10"/>
      <c r="P41" s="10"/>
      <c r="Q41" s="144">
        <v>8.9060000000000006</v>
      </c>
      <c r="R41" s="144">
        <v>227.66200000000001</v>
      </c>
      <c r="S41" s="41">
        <v>83</v>
      </c>
      <c r="T41" s="42">
        <f t="shared" si="1"/>
        <v>0.10730120481927712</v>
      </c>
      <c r="U41" s="42">
        <f t="shared" si="1"/>
        <v>2.7429156626506024</v>
      </c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</row>
    <row r="42" spans="1:59" ht="13.15" x14ac:dyDescent="0.4">
      <c r="A42" s="32">
        <f t="shared" si="0"/>
        <v>1884</v>
      </c>
      <c r="B42" s="32"/>
      <c r="C42" s="32"/>
      <c r="D42" s="32"/>
      <c r="E42" s="32"/>
      <c r="F42" s="32"/>
      <c r="G42" s="10"/>
      <c r="H42" s="10"/>
      <c r="J42" s="10"/>
      <c r="K42" s="10"/>
      <c r="L42" s="10"/>
      <c r="M42" s="10"/>
      <c r="N42" s="10"/>
      <c r="O42" s="10"/>
      <c r="P42" s="10"/>
      <c r="Q42" s="144">
        <v>8.4760000000000009</v>
      </c>
      <c r="R42" s="144">
        <v>241.86099999999999</v>
      </c>
      <c r="S42" s="41">
        <v>75</v>
      </c>
      <c r="T42" s="42">
        <f t="shared" si="1"/>
        <v>0.11301333333333334</v>
      </c>
      <c r="U42" s="42">
        <f t="shared" si="1"/>
        <v>3.2248133333333331</v>
      </c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</row>
    <row r="43" spans="1:59" ht="13.15" x14ac:dyDescent="0.4">
      <c r="A43" s="32">
        <f t="shared" si="0"/>
        <v>1885</v>
      </c>
      <c r="B43" s="32"/>
      <c r="C43" s="32"/>
      <c r="D43" s="32"/>
      <c r="E43" s="32"/>
      <c r="F43" s="32"/>
      <c r="G43" s="10"/>
      <c r="H43" s="10"/>
      <c r="J43" s="10"/>
      <c r="K43" s="10"/>
      <c r="L43" s="10"/>
      <c r="M43" s="10"/>
      <c r="N43" s="10"/>
      <c r="O43" s="10"/>
      <c r="P43" s="10"/>
      <c r="Q43" s="144">
        <v>8.0150000000000006</v>
      </c>
      <c r="R43" s="144">
        <v>246.65100000000001</v>
      </c>
      <c r="S43" s="71">
        <f>59/9*12</f>
        <v>78.666666666666657</v>
      </c>
      <c r="T43" s="42">
        <f t="shared" si="1"/>
        <v>0.10188559322033901</v>
      </c>
      <c r="U43" s="42">
        <f t="shared" si="1"/>
        <v>3.1353940677966108</v>
      </c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</row>
    <row r="44" spans="1:59" ht="13.15" x14ac:dyDescent="0.4">
      <c r="A44" s="32">
        <f t="shared" si="0"/>
        <v>1886</v>
      </c>
      <c r="B44" s="32"/>
      <c r="C44" s="32"/>
      <c r="D44" s="32"/>
      <c r="E44" s="32"/>
      <c r="F44" s="32"/>
      <c r="G44" s="10"/>
      <c r="H44" s="10"/>
      <c r="J44" s="10"/>
      <c r="K44" s="10"/>
      <c r="L44" s="10"/>
      <c r="M44" s="10"/>
      <c r="N44" s="10"/>
      <c r="O44" s="10"/>
      <c r="P44" s="10"/>
      <c r="Q44" s="144">
        <v>7.5220000000000002</v>
      </c>
      <c r="R44" s="144">
        <v>249.81199999999998</v>
      </c>
      <c r="S44" s="41">
        <v>76</v>
      </c>
      <c r="T44" s="42">
        <f t="shared" si="1"/>
        <v>9.8973684210526325E-2</v>
      </c>
      <c r="U44" s="42">
        <f t="shared" si="1"/>
        <v>3.2869999999999999</v>
      </c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</row>
    <row r="45" spans="1:59" ht="13.15" x14ac:dyDescent="0.4">
      <c r="A45" s="32">
        <f t="shared" si="0"/>
        <v>1887</v>
      </c>
      <c r="B45" s="32"/>
      <c r="C45" s="32"/>
      <c r="D45" s="32"/>
      <c r="E45" s="32"/>
      <c r="F45" s="32"/>
      <c r="G45" s="10"/>
      <c r="H45" s="10"/>
      <c r="J45" s="10"/>
      <c r="K45" s="10"/>
      <c r="L45" s="10"/>
      <c r="M45" s="10"/>
      <c r="N45" s="10"/>
      <c r="O45" s="10"/>
      <c r="P45" s="10"/>
      <c r="Q45" s="144">
        <v>6.9939999999999998</v>
      </c>
      <c r="R45" s="144">
        <v>255.95599999999999</v>
      </c>
      <c r="S45" s="41">
        <v>82</v>
      </c>
      <c r="T45" s="42">
        <f t="shared" si="1"/>
        <v>8.5292682926829261E-2</v>
      </c>
      <c r="U45" s="42">
        <f t="shared" si="1"/>
        <v>3.1214146341463413</v>
      </c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</row>
    <row r="46" spans="1:59" ht="13.15" x14ac:dyDescent="0.4">
      <c r="A46" s="32">
        <f t="shared" si="0"/>
        <v>1888</v>
      </c>
      <c r="B46" s="32"/>
      <c r="C46" s="32"/>
      <c r="D46" s="32"/>
      <c r="E46" s="32"/>
      <c r="F46" s="32"/>
      <c r="G46" s="10"/>
      <c r="H46" s="10"/>
      <c r="J46" s="10"/>
      <c r="K46" s="10"/>
      <c r="L46" s="10"/>
      <c r="M46" s="10"/>
      <c r="N46" s="10"/>
      <c r="O46" s="10"/>
      <c r="P46" s="10"/>
      <c r="Q46" s="144">
        <v>6.43</v>
      </c>
      <c r="R46" s="144">
        <v>257.07</v>
      </c>
      <c r="S46" s="41">
        <v>91</v>
      </c>
      <c r="T46" s="42">
        <f t="shared" si="1"/>
        <v>7.0659340659340653E-2</v>
      </c>
      <c r="U46" s="42">
        <f t="shared" si="1"/>
        <v>2.8249450549450548</v>
      </c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</row>
    <row r="47" spans="1:59" ht="13.15" x14ac:dyDescent="0.4">
      <c r="A47" s="32">
        <f t="shared" si="0"/>
        <v>1889</v>
      </c>
      <c r="B47" s="32"/>
      <c r="C47" s="32"/>
      <c r="D47" s="32"/>
      <c r="E47" s="32"/>
      <c r="F47" s="32"/>
      <c r="G47" s="10"/>
      <c r="H47" s="10"/>
      <c r="J47" s="10"/>
      <c r="K47" s="10"/>
      <c r="L47" s="10"/>
      <c r="M47" s="10"/>
      <c r="N47" s="10"/>
      <c r="O47" s="10"/>
      <c r="P47" s="10"/>
      <c r="Q47" s="144">
        <v>5.8259999999999996</v>
      </c>
      <c r="R47" s="144">
        <v>260.053</v>
      </c>
      <c r="S47" s="41">
        <v>93</v>
      </c>
      <c r="T47" s="42">
        <f t="shared" si="1"/>
        <v>6.2645161290322576E-2</v>
      </c>
      <c r="U47" s="42">
        <f t="shared" si="1"/>
        <v>2.7962688172043011</v>
      </c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</row>
    <row r="48" spans="1:59" ht="13.15" x14ac:dyDescent="0.4">
      <c r="A48" s="32">
        <f t="shared" si="0"/>
        <v>1890</v>
      </c>
      <c r="B48" s="32"/>
      <c r="C48" s="32"/>
      <c r="D48" s="32"/>
      <c r="E48" s="32"/>
      <c r="F48" s="32"/>
      <c r="G48" s="10"/>
      <c r="H48" s="10"/>
      <c r="J48" s="10"/>
      <c r="K48" s="10"/>
      <c r="L48" s="10"/>
      <c r="M48" s="10"/>
      <c r="N48" s="10"/>
      <c r="O48" s="10"/>
      <c r="P48" s="10"/>
      <c r="Q48" s="144">
        <v>5.18</v>
      </c>
      <c r="R48" s="144">
        <v>275.23599999999999</v>
      </c>
      <c r="S48" s="41">
        <v>160</v>
      </c>
      <c r="T48" s="42">
        <f t="shared" si="1"/>
        <v>3.2375000000000001E-2</v>
      </c>
      <c r="U48" s="42">
        <f t="shared" si="1"/>
        <v>1.7202249999999999</v>
      </c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</row>
    <row r="49" spans="1:59" ht="13.15" x14ac:dyDescent="0.4">
      <c r="A49" s="32">
        <f t="shared" si="0"/>
        <v>1891</v>
      </c>
      <c r="B49" s="32"/>
      <c r="C49" s="32"/>
      <c r="D49" s="32"/>
      <c r="E49" s="32"/>
      <c r="F49" s="32"/>
      <c r="G49" s="10"/>
      <c r="H49" s="10"/>
      <c r="J49" s="10"/>
      <c r="K49" s="10"/>
      <c r="L49" s="10"/>
      <c r="M49" s="10"/>
      <c r="N49" s="10"/>
      <c r="O49" s="10"/>
      <c r="P49" s="10"/>
      <c r="Q49" s="144">
        <v>4.4889999999999999</v>
      </c>
      <c r="R49" s="144">
        <v>274.62599999999998</v>
      </c>
      <c r="S49" s="41">
        <v>152</v>
      </c>
      <c r="T49" s="42">
        <f t="shared" si="1"/>
        <v>2.9532894736842105E-2</v>
      </c>
      <c r="U49" s="42">
        <f t="shared" si="1"/>
        <v>1.8067499999999999</v>
      </c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</row>
    <row r="50" spans="1:59" ht="13.15" x14ac:dyDescent="0.4">
      <c r="A50" s="32">
        <f t="shared" si="0"/>
        <v>1892</v>
      </c>
      <c r="B50" s="32"/>
      <c r="C50" s="32"/>
      <c r="D50" s="32"/>
      <c r="E50" s="32"/>
      <c r="F50" s="32"/>
      <c r="G50" s="10"/>
      <c r="H50" s="10"/>
      <c r="J50" s="10"/>
      <c r="K50" s="10"/>
      <c r="L50" s="10"/>
      <c r="M50" s="10"/>
      <c r="N50" s="10"/>
      <c r="O50" s="10"/>
      <c r="P50" s="10"/>
      <c r="Q50" s="144">
        <v>3.7490000000000001</v>
      </c>
      <c r="R50" s="144">
        <v>277.89400000000001</v>
      </c>
      <c r="S50" s="41">
        <v>148</v>
      </c>
      <c r="T50" s="42">
        <f t="shared" si="1"/>
        <v>2.5331081081081081E-2</v>
      </c>
      <c r="U50" s="42">
        <f t="shared" si="1"/>
        <v>1.8776621621621623</v>
      </c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</row>
    <row r="51" spans="1:59" ht="13.15" x14ac:dyDescent="0.4">
      <c r="A51" s="32">
        <f t="shared" si="0"/>
        <v>1893</v>
      </c>
      <c r="B51" s="32"/>
      <c r="C51" s="32"/>
      <c r="D51" s="32"/>
      <c r="E51" s="32"/>
      <c r="F51" s="32"/>
      <c r="G51" s="10"/>
      <c r="H51" s="10"/>
      <c r="J51" s="10"/>
      <c r="K51" s="10"/>
      <c r="L51" s="10"/>
      <c r="M51" s="10"/>
      <c r="N51" s="10"/>
      <c r="O51" s="10"/>
      <c r="P51" s="10"/>
      <c r="Q51" s="144">
        <v>2.9569999999999999</v>
      </c>
      <c r="R51" s="144">
        <v>267.81400000000002</v>
      </c>
      <c r="S51" s="41">
        <v>156</v>
      </c>
      <c r="T51" s="42">
        <f t="shared" si="1"/>
        <v>1.8955128205128204E-2</v>
      </c>
      <c r="U51" s="42">
        <f t="shared" si="1"/>
        <v>1.7167564102564103</v>
      </c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</row>
    <row r="52" spans="1:59" ht="13.15" x14ac:dyDescent="0.4">
      <c r="A52" s="32">
        <f t="shared" si="0"/>
        <v>1894</v>
      </c>
      <c r="B52" s="32"/>
      <c r="C52" s="32"/>
      <c r="D52" s="32"/>
      <c r="E52" s="32"/>
      <c r="F52" s="32"/>
      <c r="G52" s="10"/>
      <c r="H52" s="10"/>
      <c r="J52" s="10"/>
      <c r="K52" s="10"/>
      <c r="L52" s="10"/>
      <c r="M52" s="10"/>
      <c r="N52" s="10"/>
      <c r="O52" s="10"/>
      <c r="P52" s="10"/>
      <c r="Q52" s="144">
        <v>2.11</v>
      </c>
      <c r="R52" s="144">
        <v>326.12799999999999</v>
      </c>
      <c r="S52" s="41">
        <v>138</v>
      </c>
      <c r="T52" s="42">
        <f t="shared" si="1"/>
        <v>1.5289855072463767E-2</v>
      </c>
      <c r="U52" s="42">
        <f t="shared" si="1"/>
        <v>2.3632463768115941</v>
      </c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</row>
    <row r="53" spans="1:59" ht="13.15" x14ac:dyDescent="0.4">
      <c r="A53" s="32">
        <f t="shared" si="0"/>
        <v>1895</v>
      </c>
      <c r="B53" s="32"/>
      <c r="C53" s="32"/>
      <c r="D53" s="32"/>
      <c r="E53" s="32"/>
      <c r="F53" s="32"/>
      <c r="G53" s="10"/>
      <c r="H53" s="10"/>
      <c r="J53" s="10"/>
      <c r="K53" s="10"/>
      <c r="L53" s="10"/>
      <c r="M53" s="10"/>
      <c r="N53" s="10"/>
      <c r="O53" s="10"/>
      <c r="P53" s="10"/>
      <c r="Q53" s="144">
        <v>1.2030000000000001</v>
      </c>
      <c r="R53" s="144">
        <v>409.65899999999999</v>
      </c>
      <c r="S53" s="41">
        <v>279</v>
      </c>
      <c r="T53" s="42">
        <f t="shared" si="1"/>
        <v>4.3118279569892472E-3</v>
      </c>
      <c r="U53" s="42">
        <f t="shared" si="1"/>
        <v>1.4683118279569891</v>
      </c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</row>
    <row r="54" spans="1:59" ht="13.15" x14ac:dyDescent="0.4">
      <c r="A54" s="32">
        <f t="shared" si="0"/>
        <v>1896</v>
      </c>
      <c r="B54" s="32"/>
      <c r="C54" s="32"/>
      <c r="D54" s="32"/>
      <c r="E54" s="32"/>
      <c r="F54" s="32"/>
      <c r="G54" s="10"/>
      <c r="H54" s="10"/>
      <c r="J54" s="10"/>
      <c r="K54" s="10"/>
      <c r="L54" s="10"/>
      <c r="M54" s="10"/>
      <c r="N54" s="10"/>
      <c r="O54" s="10"/>
      <c r="P54" s="10"/>
      <c r="Q54" s="144">
        <v>0.23400000000000001</v>
      </c>
      <c r="R54" s="144">
        <v>410.33499999999998</v>
      </c>
      <c r="S54" s="41">
        <v>315</v>
      </c>
      <c r="T54" s="42">
        <f t="shared" si="1"/>
        <v>7.4285714285714287E-4</v>
      </c>
      <c r="U54" s="42">
        <f t="shared" si="1"/>
        <v>1.3026507936507936</v>
      </c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</row>
    <row r="55" spans="1:59" ht="13.15" x14ac:dyDescent="0.4">
      <c r="A55" s="32">
        <f t="shared" si="0"/>
        <v>1897</v>
      </c>
      <c r="B55" s="32"/>
      <c r="C55" s="32"/>
      <c r="D55" s="32"/>
      <c r="E55" s="32"/>
      <c r="F55" s="32"/>
      <c r="G55" s="10"/>
      <c r="H55" s="10"/>
      <c r="J55" s="10"/>
      <c r="K55" s="10"/>
      <c r="L55" s="10"/>
      <c r="M55" s="10"/>
      <c r="N55" s="10"/>
      <c r="O55" s="10"/>
      <c r="P55" s="10"/>
      <c r="Q55" s="144">
        <v>0</v>
      </c>
      <c r="R55" s="144">
        <v>421.245</v>
      </c>
      <c r="S55" s="41">
        <v>322</v>
      </c>
      <c r="T55" s="42">
        <f t="shared" si="1"/>
        <v>0</v>
      </c>
      <c r="U55" s="42">
        <f t="shared" si="1"/>
        <v>1.3082142857142858</v>
      </c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</row>
    <row r="56" spans="1:59" ht="13.15" x14ac:dyDescent="0.4">
      <c r="A56" s="32">
        <f t="shared" si="0"/>
        <v>1898</v>
      </c>
      <c r="B56" s="32"/>
      <c r="C56" s="32"/>
      <c r="D56" s="32"/>
      <c r="E56" s="32"/>
      <c r="F56" s="32"/>
      <c r="G56" s="10"/>
      <c r="H56" s="10"/>
      <c r="J56" s="10"/>
      <c r="K56" s="10"/>
      <c r="L56" s="10"/>
      <c r="M56" s="10"/>
      <c r="N56" s="10"/>
      <c r="O56" s="10"/>
      <c r="P56" s="10"/>
      <c r="Q56" s="144">
        <v>0</v>
      </c>
      <c r="R56" s="144">
        <v>413.25299999999999</v>
      </c>
      <c r="S56" s="41">
        <v>447</v>
      </c>
      <c r="T56" s="42">
        <f t="shared" si="1"/>
        <v>0</v>
      </c>
      <c r="U56" s="42">
        <f t="shared" si="1"/>
        <v>0.92450335570469799</v>
      </c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</row>
    <row r="57" spans="1:59" ht="13.15" x14ac:dyDescent="0.4">
      <c r="A57" s="32">
        <f t="shared" si="0"/>
        <v>1899</v>
      </c>
      <c r="B57" s="32"/>
      <c r="C57" s="32"/>
      <c r="D57" s="32"/>
      <c r="E57" s="32"/>
      <c r="F57" s="32"/>
      <c r="G57" s="10"/>
      <c r="H57" s="10"/>
      <c r="J57" s="10"/>
      <c r="K57" s="10"/>
      <c r="L57" s="10"/>
      <c r="M57" s="10"/>
      <c r="N57" s="10"/>
      <c r="O57" s="10"/>
      <c r="P57" s="10"/>
      <c r="Q57" s="144">
        <v>97.63</v>
      </c>
      <c r="R57" s="144">
        <v>506.16699999999997</v>
      </c>
      <c r="S57" s="41">
        <v>438</v>
      </c>
      <c r="T57" s="42">
        <f t="shared" si="1"/>
        <v>0.22289954337899542</v>
      </c>
      <c r="U57" s="42">
        <f t="shared" si="1"/>
        <v>1.1556324200913242</v>
      </c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</row>
    <row r="58" spans="1:59" ht="13.15" x14ac:dyDescent="0.4">
      <c r="A58" s="32">
        <f t="shared" si="0"/>
        <v>1900</v>
      </c>
      <c r="B58" s="32"/>
      <c r="C58" s="32"/>
      <c r="D58" s="32"/>
      <c r="E58" s="32"/>
      <c r="F58" s="32"/>
      <c r="G58" s="10"/>
      <c r="H58" s="10"/>
      <c r="J58" s="10"/>
      <c r="K58" s="10"/>
      <c r="L58" s="10"/>
      <c r="M58" s="10"/>
      <c r="N58" s="10"/>
      <c r="O58" s="10"/>
      <c r="P58" s="10"/>
      <c r="Q58" s="144">
        <v>97.63</v>
      </c>
      <c r="R58" s="144">
        <v>518.76400000000001</v>
      </c>
      <c r="S58" s="41">
        <v>372</v>
      </c>
      <c r="T58" s="42">
        <f t="shared" si="1"/>
        <v>0.26244623655913979</v>
      </c>
      <c r="U58" s="42">
        <f t="shared" si="1"/>
        <v>1.3945268817204302</v>
      </c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</row>
    <row r="59" spans="1:59" ht="13.15" x14ac:dyDescent="0.4">
      <c r="A59" s="32">
        <f t="shared" si="0"/>
        <v>1901</v>
      </c>
      <c r="B59" s="32"/>
      <c r="C59" s="32"/>
      <c r="D59" s="32"/>
      <c r="E59" s="32"/>
      <c r="F59" s="32"/>
      <c r="G59" s="10"/>
      <c r="H59" s="10"/>
      <c r="J59" s="10"/>
      <c r="K59" s="10"/>
      <c r="L59" s="10"/>
      <c r="M59" s="10"/>
      <c r="N59" s="10"/>
      <c r="O59" s="10"/>
      <c r="P59" s="10"/>
      <c r="Q59" s="144">
        <v>97.63</v>
      </c>
      <c r="R59" s="144">
        <v>568.52600000000007</v>
      </c>
      <c r="S59" s="41">
        <v>357</v>
      </c>
      <c r="T59" s="42">
        <f t="shared" si="1"/>
        <v>0.27347338935574228</v>
      </c>
      <c r="U59" s="42">
        <f t="shared" si="1"/>
        <v>1.5925098039215688</v>
      </c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</row>
    <row r="60" spans="1:59" ht="13.15" x14ac:dyDescent="0.4">
      <c r="A60" s="32">
        <f t="shared" si="0"/>
        <v>1902</v>
      </c>
      <c r="B60" s="32"/>
      <c r="C60" s="32"/>
      <c r="D60" s="32"/>
      <c r="E60" s="32"/>
      <c r="F60" s="32"/>
      <c r="G60" s="10"/>
      <c r="H60" s="10"/>
      <c r="J60" s="10"/>
      <c r="K60" s="10"/>
      <c r="L60" s="10"/>
      <c r="M60" s="10"/>
      <c r="N60" s="10"/>
      <c r="O60" s="10"/>
      <c r="P60" s="10"/>
      <c r="Q60" s="144">
        <v>97.63</v>
      </c>
      <c r="R60" s="144">
        <v>584.62</v>
      </c>
      <c r="S60" s="41">
        <v>451</v>
      </c>
      <c r="T60" s="42">
        <f t="shared" si="1"/>
        <v>0.21647450110864744</v>
      </c>
      <c r="U60" s="42">
        <f t="shared" si="1"/>
        <v>1.2962749445676276</v>
      </c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</row>
    <row r="61" spans="1:59" ht="13.15" x14ac:dyDescent="0.4">
      <c r="A61" s="32">
        <f t="shared" si="0"/>
        <v>1903</v>
      </c>
      <c r="B61" s="32"/>
      <c r="C61" s="32"/>
      <c r="D61" s="32"/>
      <c r="E61" s="32"/>
      <c r="F61" s="32"/>
      <c r="G61" s="10"/>
      <c r="H61" s="10"/>
      <c r="J61" s="10"/>
      <c r="K61" s="10"/>
      <c r="L61" s="10"/>
      <c r="M61" s="10"/>
      <c r="N61" s="10"/>
      <c r="O61" s="10"/>
      <c r="P61" s="10"/>
      <c r="Q61" s="144">
        <v>97.63</v>
      </c>
      <c r="R61" s="144">
        <v>617.31100000000004</v>
      </c>
      <c r="S61" s="41">
        <v>389</v>
      </c>
      <c r="T61" s="42">
        <f t="shared" si="1"/>
        <v>0.25097686375321338</v>
      </c>
      <c r="U61" s="42">
        <f t="shared" si="1"/>
        <v>1.5869177377892032</v>
      </c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</row>
    <row r="62" spans="1:59" ht="13.15" x14ac:dyDescent="0.4">
      <c r="A62" s="32">
        <f t="shared" si="0"/>
        <v>1904</v>
      </c>
      <c r="B62" s="32"/>
      <c r="C62" s="32"/>
      <c r="D62" s="32"/>
      <c r="E62" s="32"/>
      <c r="F62" s="32"/>
      <c r="G62" s="10"/>
      <c r="H62" s="10"/>
      <c r="J62" s="10"/>
      <c r="K62" s="10"/>
      <c r="L62" s="10"/>
      <c r="M62" s="10"/>
      <c r="N62" s="10"/>
      <c r="O62" s="10"/>
      <c r="P62" s="10"/>
      <c r="Q62" s="144">
        <v>312.416</v>
      </c>
      <c r="R62" s="144">
        <v>1078.796</v>
      </c>
      <c r="S62" s="41">
        <v>507</v>
      </c>
      <c r="T62" s="42">
        <f t="shared" si="1"/>
        <v>0.61620512820512818</v>
      </c>
      <c r="U62" s="42">
        <f t="shared" si="1"/>
        <v>2.1278027613412229</v>
      </c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</row>
    <row r="63" spans="1:59" ht="13.15" x14ac:dyDescent="0.4">
      <c r="A63" s="32">
        <f t="shared" si="0"/>
        <v>1905</v>
      </c>
      <c r="B63" s="32"/>
      <c r="C63" s="32"/>
      <c r="D63" s="32"/>
      <c r="E63" s="32"/>
      <c r="F63" s="32"/>
      <c r="G63" s="10"/>
      <c r="H63" s="10"/>
      <c r="J63" s="10"/>
      <c r="K63" s="10"/>
      <c r="L63" s="10"/>
      <c r="M63" s="10"/>
      <c r="N63" s="10"/>
      <c r="O63" s="10"/>
      <c r="P63" s="10"/>
      <c r="Q63" s="144">
        <v>970.41</v>
      </c>
      <c r="R63" s="144">
        <v>2113.5859999999998</v>
      </c>
      <c r="S63" s="41">
        <v>708</v>
      </c>
      <c r="T63" s="42">
        <f t="shared" si="1"/>
        <v>1.3706355932203389</v>
      </c>
      <c r="U63" s="42">
        <f t="shared" si="1"/>
        <v>2.9852909604519771</v>
      </c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</row>
    <row r="64" spans="1:59" ht="13.15" x14ac:dyDescent="0.4">
      <c r="A64" s="32">
        <f t="shared" si="0"/>
        <v>1906</v>
      </c>
      <c r="B64" s="32"/>
      <c r="C64" s="32"/>
      <c r="D64" s="32"/>
      <c r="E64" s="32"/>
      <c r="F64" s="32"/>
      <c r="G64" s="10"/>
      <c r="H64" s="10"/>
      <c r="J64" s="10"/>
      <c r="K64" s="10"/>
      <c r="L64" s="10"/>
      <c r="M64" s="10"/>
      <c r="N64" s="10"/>
      <c r="O64" s="10"/>
      <c r="P64" s="10"/>
      <c r="Q64" s="144">
        <v>1146.1610000000001</v>
      </c>
      <c r="R64" s="144">
        <v>2327.0630000000001</v>
      </c>
      <c r="S64" s="41">
        <v>1107</v>
      </c>
      <c r="T64" s="42">
        <f t="shared" si="1"/>
        <v>1.0353757904245711</v>
      </c>
      <c r="U64" s="42">
        <f t="shared" si="1"/>
        <v>2.1021345980126469</v>
      </c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</row>
    <row r="65" spans="1:59" ht="13.15" x14ac:dyDescent="0.4">
      <c r="A65" s="32">
        <f t="shared" si="0"/>
        <v>1907</v>
      </c>
      <c r="B65" s="32"/>
      <c r="C65" s="32"/>
      <c r="D65" s="32"/>
      <c r="E65" s="32"/>
      <c r="F65" s="32"/>
      <c r="G65" s="10"/>
      <c r="H65" s="10"/>
      <c r="J65" s="10"/>
      <c r="K65" s="10"/>
      <c r="L65" s="10"/>
      <c r="M65" s="10"/>
      <c r="N65" s="10"/>
      <c r="O65" s="10"/>
      <c r="P65" s="10"/>
      <c r="Q65" s="144">
        <v>1165.701</v>
      </c>
      <c r="R65" s="144">
        <v>2305.04</v>
      </c>
      <c r="S65" s="41">
        <v>1673</v>
      </c>
      <c r="T65" s="42">
        <f t="shared" si="1"/>
        <v>0.69677286312014342</v>
      </c>
      <c r="U65" s="42">
        <f t="shared" si="1"/>
        <v>1.3777884040645547</v>
      </c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</row>
    <row r="66" spans="1:59" ht="13.15" x14ac:dyDescent="0.4">
      <c r="A66" s="32">
        <f t="shared" si="0"/>
        <v>1908</v>
      </c>
      <c r="B66" s="32"/>
      <c r="C66" s="32"/>
      <c r="D66" s="32"/>
      <c r="E66" s="32"/>
      <c r="F66" s="32"/>
      <c r="G66" s="10"/>
      <c r="H66" s="10"/>
      <c r="J66" s="10"/>
      <c r="K66" s="10"/>
      <c r="L66" s="10"/>
      <c r="M66" s="10"/>
      <c r="N66" s="10"/>
      <c r="O66" s="10"/>
      <c r="P66" s="10"/>
      <c r="Q66" s="144">
        <v>1165.701</v>
      </c>
      <c r="R66" s="144">
        <v>2292.8109999999997</v>
      </c>
      <c r="S66" s="41">
        <v>1474</v>
      </c>
      <c r="T66" s="42">
        <f t="shared" si="1"/>
        <v>0.79084192672998643</v>
      </c>
      <c r="U66" s="42">
        <f t="shared" si="1"/>
        <v>1.5555027137042061</v>
      </c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</row>
    <row r="67" spans="1:59" ht="13.15" x14ac:dyDescent="0.4">
      <c r="A67" s="32">
        <f t="shared" si="0"/>
        <v>1909</v>
      </c>
      <c r="B67" s="32"/>
      <c r="C67" s="32"/>
      <c r="D67" s="32"/>
      <c r="E67" s="32"/>
      <c r="F67" s="32"/>
      <c r="G67" s="10"/>
      <c r="H67" s="10"/>
      <c r="J67" s="10"/>
      <c r="K67" s="10"/>
      <c r="L67" s="10"/>
      <c r="M67" s="10"/>
      <c r="N67" s="10"/>
      <c r="O67" s="10"/>
      <c r="P67" s="10"/>
      <c r="Q67" s="144">
        <v>1165.675</v>
      </c>
      <c r="R67" s="144">
        <v>2651.239</v>
      </c>
      <c r="S67" s="41">
        <v>1377</v>
      </c>
      <c r="T67" s="42">
        <f t="shared" si="1"/>
        <v>0.84653231663035577</v>
      </c>
      <c r="U67" s="42">
        <f t="shared" si="1"/>
        <v>1.9253732752360204</v>
      </c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</row>
    <row r="68" spans="1:59" ht="13.15" x14ac:dyDescent="0.4">
      <c r="A68" s="32">
        <f t="shared" si="0"/>
        <v>1910</v>
      </c>
      <c r="B68" s="32"/>
      <c r="C68" s="32"/>
      <c r="D68" s="32"/>
      <c r="E68" s="32"/>
      <c r="F68" s="32"/>
      <c r="G68" s="10"/>
      <c r="H68" s="10"/>
      <c r="J68" s="10"/>
      <c r="K68" s="10"/>
      <c r="L68" s="10"/>
      <c r="M68" s="10"/>
      <c r="N68" s="10"/>
      <c r="O68" s="10"/>
      <c r="P68" s="10"/>
      <c r="Q68" s="144">
        <v>1447.2149999999999</v>
      </c>
      <c r="R68" s="144">
        <v>2780.3409999999999</v>
      </c>
      <c r="S68" s="41">
        <v>1838</v>
      </c>
      <c r="T68" s="42">
        <f t="shared" si="1"/>
        <v>0.78738574537540795</v>
      </c>
      <c r="U68" s="42">
        <f t="shared" si="1"/>
        <v>1.5126991294885745</v>
      </c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</row>
    <row r="69" spans="1:59" ht="13.15" x14ac:dyDescent="0.4">
      <c r="A69" s="32">
        <f t="shared" si="0"/>
        <v>1911</v>
      </c>
      <c r="B69" s="32"/>
      <c r="C69" s="32"/>
      <c r="D69" s="32"/>
      <c r="E69" s="32"/>
      <c r="F69" s="32"/>
      <c r="G69" s="10"/>
      <c r="H69" s="10"/>
      <c r="J69" s="10"/>
      <c r="K69" s="10"/>
      <c r="L69" s="10"/>
      <c r="M69" s="10"/>
      <c r="N69" s="10"/>
      <c r="O69" s="10"/>
      <c r="P69" s="10"/>
      <c r="Q69" s="144">
        <v>1437.4490000000001</v>
      </c>
      <c r="R69" s="144">
        <v>2742.14</v>
      </c>
      <c r="S69" s="41">
        <v>1473</v>
      </c>
      <c r="T69" s="42">
        <f t="shared" si="1"/>
        <v>0.97586490156143924</v>
      </c>
      <c r="U69" s="42">
        <f t="shared" si="1"/>
        <v>1.8616021724372029</v>
      </c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</row>
    <row r="70" spans="1:59" ht="13.15" x14ac:dyDescent="0.4">
      <c r="A70" s="32">
        <f t="shared" si="0"/>
        <v>1912</v>
      </c>
      <c r="B70" s="32"/>
      <c r="C70" s="32"/>
      <c r="D70" s="32"/>
      <c r="E70" s="32"/>
      <c r="F70" s="32"/>
      <c r="G70" s="10"/>
      <c r="H70" s="10"/>
      <c r="J70" s="10"/>
      <c r="K70" s="10"/>
      <c r="L70" s="10"/>
      <c r="M70" s="10"/>
      <c r="N70" s="10"/>
      <c r="O70" s="10"/>
      <c r="P70" s="10"/>
      <c r="Q70" s="144">
        <v>1456.972</v>
      </c>
      <c r="R70" s="144">
        <v>2750.6679999999997</v>
      </c>
      <c r="S70" s="41">
        <v>1546</v>
      </c>
      <c r="T70" s="42">
        <f t="shared" si="1"/>
        <v>0.94241397153945661</v>
      </c>
      <c r="U70" s="42">
        <f t="shared" si="1"/>
        <v>1.7792160413971538</v>
      </c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</row>
    <row r="71" spans="1:59" ht="13.15" x14ac:dyDescent="0.4">
      <c r="A71" s="32">
        <v>1913</v>
      </c>
      <c r="B71" s="32"/>
      <c r="C71" s="32"/>
      <c r="D71" s="32"/>
      <c r="E71" s="32"/>
      <c r="F71" s="32"/>
      <c r="G71" s="52">
        <v>3715.5</v>
      </c>
      <c r="H71" s="52">
        <v>5512.9</v>
      </c>
      <c r="I71" s="41">
        <v>1016</v>
      </c>
      <c r="J71" s="42">
        <f>G71/$I71</f>
        <v>3.6569881889763778</v>
      </c>
      <c r="K71" s="42">
        <f>H71/$I71</f>
        <v>5.4260826771653541</v>
      </c>
      <c r="L71" s="10"/>
      <c r="M71" s="10"/>
      <c r="N71" s="10"/>
      <c r="O71" s="10"/>
      <c r="P71" s="10"/>
      <c r="Q71" s="144">
        <v>1529.4880000000001</v>
      </c>
      <c r="R71" s="144">
        <v>2686.5140000000001</v>
      </c>
      <c r="S71" s="41">
        <v>1663</v>
      </c>
      <c r="T71" s="42">
        <f t="shared" si="1"/>
        <v>0.91971617558628982</v>
      </c>
      <c r="U71" s="42">
        <f t="shared" si="1"/>
        <v>1.6154624173180998</v>
      </c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</row>
    <row r="72" spans="1:59" ht="13.15" x14ac:dyDescent="0.4">
      <c r="A72" s="32">
        <v>1914</v>
      </c>
      <c r="B72" s="32"/>
      <c r="C72" s="32"/>
      <c r="D72" s="32"/>
      <c r="E72" s="32"/>
      <c r="F72" s="32"/>
      <c r="G72" s="52">
        <v>2747.9</v>
      </c>
      <c r="H72" s="52">
        <v>4628.7</v>
      </c>
      <c r="I72" s="41">
        <v>943</v>
      </c>
      <c r="J72" s="42">
        <f t="shared" ref="J72:K135" si="2">G72/$I72</f>
        <v>2.913997879109226</v>
      </c>
      <c r="K72" s="42">
        <f t="shared" si="2"/>
        <v>4.9084835630965005</v>
      </c>
      <c r="L72" s="10"/>
      <c r="M72" s="10"/>
      <c r="N72" s="10"/>
      <c r="O72" s="10"/>
      <c r="P72" s="10"/>
      <c r="Q72" s="144">
        <v>1514.84</v>
      </c>
      <c r="R72" s="144">
        <v>2649.7190000000001</v>
      </c>
      <c r="S72" s="41">
        <v>1583</v>
      </c>
      <c r="T72" s="42">
        <f t="shared" si="1"/>
        <v>0.95694251421351861</v>
      </c>
      <c r="U72" s="42">
        <f t="shared" si="1"/>
        <v>1.6738591282375237</v>
      </c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</row>
    <row r="73" spans="1:59" ht="13.15" x14ac:dyDescent="0.4">
      <c r="A73" s="32">
        <v>1915</v>
      </c>
      <c r="B73" s="32"/>
      <c r="C73" s="32"/>
      <c r="D73" s="32"/>
      <c r="E73" s="32"/>
      <c r="F73" s="32"/>
      <c r="G73" s="52">
        <v>2732.6</v>
      </c>
      <c r="H73" s="52">
        <v>4631.1000000000004</v>
      </c>
      <c r="I73" s="41">
        <v>992</v>
      </c>
      <c r="J73" s="42">
        <f t="shared" si="2"/>
        <v>2.7546370967741933</v>
      </c>
      <c r="K73" s="42">
        <f t="shared" si="2"/>
        <v>4.6684475806451617</v>
      </c>
      <c r="L73" s="10"/>
      <c r="M73" s="10"/>
      <c r="N73" s="10"/>
      <c r="O73" s="10"/>
      <c r="P73" s="10"/>
      <c r="Q73" s="144">
        <v>1461.143</v>
      </c>
      <c r="R73" s="144">
        <v>2657.681</v>
      </c>
      <c r="S73" s="41">
        <v>1603</v>
      </c>
      <c r="T73" s="42">
        <f t="shared" si="1"/>
        <v>0.91150530255770434</v>
      </c>
      <c r="U73" s="42">
        <f t="shared" si="1"/>
        <v>1.6579419837804117</v>
      </c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</row>
    <row r="74" spans="1:59" ht="13.15" x14ac:dyDescent="0.4">
      <c r="A74" s="32">
        <v>1916</v>
      </c>
      <c r="B74" s="32"/>
      <c r="C74" s="32"/>
      <c r="D74" s="32"/>
      <c r="E74" s="32"/>
      <c r="F74" s="32"/>
      <c r="G74" s="52">
        <v>2612.1999999999998</v>
      </c>
      <c r="H74" s="52">
        <v>4596.1000000000004</v>
      </c>
      <c r="I74" s="41">
        <v>1188</v>
      </c>
      <c r="J74" s="42">
        <f t="shared" si="2"/>
        <v>2.1988215488215488</v>
      </c>
      <c r="K74" s="42">
        <f t="shared" si="2"/>
        <v>3.8687710437710439</v>
      </c>
      <c r="L74" s="10"/>
      <c r="M74" s="10"/>
      <c r="N74" s="10"/>
      <c r="O74" s="10"/>
      <c r="P74" s="10"/>
      <c r="Q74" s="144">
        <v>1370.2070000000001</v>
      </c>
      <c r="R74" s="144">
        <v>2662.6750000000002</v>
      </c>
      <c r="S74" s="41">
        <v>1802</v>
      </c>
      <c r="T74" s="42">
        <f t="shared" si="1"/>
        <v>0.76038124306326305</v>
      </c>
      <c r="U74" s="42">
        <f t="shared" si="1"/>
        <v>1.4776220865704774</v>
      </c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</row>
    <row r="75" spans="1:59" ht="13.15" x14ac:dyDescent="0.4">
      <c r="A75" s="32">
        <v>1917</v>
      </c>
      <c r="B75" s="32"/>
      <c r="C75" s="32"/>
      <c r="D75" s="32"/>
      <c r="E75" s="32"/>
      <c r="F75" s="32"/>
      <c r="G75" s="52">
        <v>3554.4</v>
      </c>
      <c r="H75" s="52">
        <v>6493.5</v>
      </c>
      <c r="I75" s="41">
        <v>1397</v>
      </c>
      <c r="J75" s="42">
        <f t="shared" si="2"/>
        <v>2.5443092340730136</v>
      </c>
      <c r="K75" s="42">
        <f t="shared" si="2"/>
        <v>4.6481746599856839</v>
      </c>
      <c r="L75" s="10"/>
      <c r="M75" s="10"/>
      <c r="N75" s="10"/>
      <c r="O75" s="10"/>
      <c r="P75" s="10"/>
      <c r="Q75" s="144">
        <v>1338.7840000000001</v>
      </c>
      <c r="R75" s="144">
        <v>2872.5910000000003</v>
      </c>
      <c r="S75" s="41">
        <v>2488</v>
      </c>
      <c r="T75" s="42">
        <f t="shared" si="1"/>
        <v>0.53809646302250813</v>
      </c>
      <c r="U75" s="42">
        <f t="shared" si="1"/>
        <v>1.154578376205788</v>
      </c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</row>
    <row r="76" spans="1:59" ht="13.15" x14ac:dyDescent="0.4">
      <c r="A76" s="32">
        <v>1918</v>
      </c>
      <c r="B76" s="32"/>
      <c r="C76" s="32"/>
      <c r="D76" s="32"/>
      <c r="E76" s="32"/>
      <c r="F76" s="32"/>
      <c r="G76" s="52">
        <v>3037.9</v>
      </c>
      <c r="H76" s="52">
        <v>6625.4</v>
      </c>
      <c r="I76" s="41">
        <v>1538</v>
      </c>
      <c r="J76" s="42">
        <f t="shared" si="2"/>
        <v>1.9752275682704812</v>
      </c>
      <c r="K76" s="42">
        <f t="shared" si="2"/>
        <v>4.3078023407022101</v>
      </c>
      <c r="L76" s="10"/>
      <c r="M76" s="10"/>
      <c r="N76" s="10"/>
      <c r="O76" s="10"/>
      <c r="P76" s="10"/>
      <c r="Q76" s="144">
        <v>1311.1379999999999</v>
      </c>
      <c r="R76" s="144">
        <v>3255.2280000000001</v>
      </c>
      <c r="S76" s="41">
        <v>3487</v>
      </c>
      <c r="T76" s="42">
        <f t="shared" si="1"/>
        <v>0.3760074562661313</v>
      </c>
      <c r="U76" s="42">
        <f t="shared" si="1"/>
        <v>0.93353254946945796</v>
      </c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</row>
    <row r="77" spans="1:59" ht="13.15" x14ac:dyDescent="0.4">
      <c r="A77" s="32">
        <v>1919</v>
      </c>
      <c r="B77" s="32"/>
      <c r="C77" s="32"/>
      <c r="D77" s="32"/>
      <c r="E77" s="32"/>
      <c r="F77" s="32"/>
      <c r="G77" s="52">
        <v>2889.5</v>
      </c>
      <c r="H77" s="52">
        <v>6708.3</v>
      </c>
      <c r="I77" s="41">
        <v>1637</v>
      </c>
      <c r="J77" s="42">
        <f t="shared" si="2"/>
        <v>1.7651191203420893</v>
      </c>
      <c r="K77" s="42">
        <f t="shared" si="2"/>
        <v>4.0979230299328044</v>
      </c>
      <c r="L77" s="10"/>
      <c r="M77" s="10"/>
      <c r="N77" s="10"/>
      <c r="O77" s="10"/>
      <c r="P77" s="10"/>
      <c r="Q77" s="144">
        <v>1311.1369999999999</v>
      </c>
      <c r="R77" s="144">
        <v>3489.7430000000004</v>
      </c>
      <c r="S77" s="41">
        <v>4478</v>
      </c>
      <c r="T77" s="42">
        <f t="shared" si="1"/>
        <v>0.29279522108083966</v>
      </c>
      <c r="U77" s="42">
        <f t="shared" si="1"/>
        <v>0.77930839660562756</v>
      </c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</row>
    <row r="78" spans="1:59" ht="13.15" x14ac:dyDescent="0.4">
      <c r="A78" s="32">
        <v>1920</v>
      </c>
      <c r="B78" s="32"/>
      <c r="C78" s="32"/>
      <c r="D78" s="32"/>
      <c r="E78" s="32"/>
      <c r="F78" s="32"/>
      <c r="G78" s="52">
        <v>2869.9</v>
      </c>
      <c r="H78" s="52">
        <v>7335.1</v>
      </c>
      <c r="I78" s="50">
        <v>1707</v>
      </c>
      <c r="J78" s="42">
        <f t="shared" si="2"/>
        <v>1.681253661394259</v>
      </c>
      <c r="K78" s="42">
        <f t="shared" si="2"/>
        <v>4.2970708845928529</v>
      </c>
      <c r="L78" s="10"/>
      <c r="M78" s="10"/>
      <c r="N78" s="10"/>
      <c r="O78" s="10"/>
      <c r="P78" s="10"/>
      <c r="Q78" s="144">
        <v>1424.3879999999999</v>
      </c>
      <c r="R78" s="144">
        <v>4066.42</v>
      </c>
      <c r="S78" s="41">
        <v>4968</v>
      </c>
      <c r="T78" s="42">
        <f t="shared" si="1"/>
        <v>0.28671256038647341</v>
      </c>
      <c r="U78" s="42">
        <f t="shared" si="1"/>
        <v>0.81852254428341387</v>
      </c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</row>
    <row r="79" spans="1:59" ht="13.15" x14ac:dyDescent="0.4">
      <c r="A79" s="32">
        <v>1921</v>
      </c>
      <c r="B79" s="32" t="s">
        <v>12</v>
      </c>
      <c r="C79" s="32" t="s">
        <v>18</v>
      </c>
      <c r="D79" s="32"/>
      <c r="E79" s="32"/>
      <c r="F79" s="32"/>
      <c r="G79" s="52">
        <v>3076.9</v>
      </c>
      <c r="H79" s="52">
        <v>7842.9</v>
      </c>
      <c r="I79" s="41">
        <v>1252</v>
      </c>
      <c r="J79" s="42">
        <f t="shared" si="2"/>
        <v>2.4575878594249203</v>
      </c>
      <c r="K79" s="42">
        <f t="shared" si="2"/>
        <v>6.2642971246006383</v>
      </c>
      <c r="L79" s="10"/>
      <c r="M79" s="10"/>
      <c r="N79" s="10"/>
      <c r="O79" s="10"/>
      <c r="P79" s="10"/>
      <c r="Q79" s="144">
        <v>1359.0150000000001</v>
      </c>
      <c r="R79" s="144">
        <v>4330.6710000000003</v>
      </c>
      <c r="S79" s="41">
        <v>5223</v>
      </c>
      <c r="T79" s="42">
        <f t="shared" si="1"/>
        <v>0.26019816197587597</v>
      </c>
      <c r="U79" s="42">
        <f t="shared" si="1"/>
        <v>0.82915393452039066</v>
      </c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</row>
    <row r="80" spans="1:59" ht="13.15" x14ac:dyDescent="0.4">
      <c r="A80" s="32">
        <v>1922</v>
      </c>
      <c r="B80" s="32"/>
      <c r="C80" s="32"/>
      <c r="D80" s="32"/>
      <c r="E80" s="32"/>
      <c r="F80" s="32"/>
      <c r="G80" s="52">
        <v>4559.7</v>
      </c>
      <c r="H80" s="52">
        <v>9324.1</v>
      </c>
      <c r="I80" s="41">
        <v>1214</v>
      </c>
      <c r="J80" s="42">
        <f t="shared" si="2"/>
        <v>3.755930807248764</v>
      </c>
      <c r="K80" s="42">
        <f t="shared" si="2"/>
        <v>7.6804777594728177</v>
      </c>
      <c r="L80" s="10"/>
      <c r="M80" s="10"/>
      <c r="N80" s="10"/>
      <c r="O80" s="10"/>
      <c r="P80" s="10"/>
      <c r="Q80" s="144">
        <v>1358.556</v>
      </c>
      <c r="R80" s="144">
        <v>4601.8909999999996</v>
      </c>
      <c r="S80" s="50">
        <v>4737</v>
      </c>
      <c r="T80" s="42">
        <f t="shared" si="1"/>
        <v>0.28679670677644081</v>
      </c>
      <c r="U80" s="42">
        <f t="shared" si="1"/>
        <v>0.97147793962423468</v>
      </c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</row>
    <row r="81" spans="1:59" ht="13.15" x14ac:dyDescent="0.4">
      <c r="A81" s="32">
        <v>1923</v>
      </c>
      <c r="B81" s="32"/>
      <c r="C81" s="32"/>
      <c r="D81" s="32"/>
      <c r="E81" s="32"/>
      <c r="F81" s="32"/>
      <c r="G81" s="52">
        <v>4860.5</v>
      </c>
      <c r="H81" s="52">
        <v>9730.1</v>
      </c>
      <c r="I81" s="41">
        <v>1328</v>
      </c>
      <c r="J81" s="42">
        <f t="shared" si="2"/>
        <v>3.6600150602409638</v>
      </c>
      <c r="K81" s="42">
        <f t="shared" si="2"/>
        <v>7.3268825301204821</v>
      </c>
      <c r="L81" s="10"/>
      <c r="M81" s="10"/>
      <c r="N81" s="10"/>
      <c r="O81" s="10"/>
      <c r="P81" s="10"/>
      <c r="Q81" s="144">
        <v>1621.393</v>
      </c>
      <c r="R81" s="144">
        <v>5049.835</v>
      </c>
      <c r="S81" s="41">
        <v>4771</v>
      </c>
      <c r="T81" s="42">
        <f t="shared" si="1"/>
        <v>0.33984342905051351</v>
      </c>
      <c r="U81" s="42">
        <f t="shared" si="1"/>
        <v>1.058443722490044</v>
      </c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I81" s="10"/>
      <c r="AJ81" s="10"/>
      <c r="AK81" s="10"/>
      <c r="AL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</row>
    <row r="82" spans="1:59" ht="13.15" x14ac:dyDescent="0.4">
      <c r="A82" s="32">
        <v>1924</v>
      </c>
      <c r="B82" s="32"/>
      <c r="C82" s="32"/>
      <c r="D82" s="32"/>
      <c r="E82" s="32"/>
      <c r="F82" s="32"/>
      <c r="G82" s="52">
        <v>5118</v>
      </c>
      <c r="H82" s="52">
        <v>10268.9</v>
      </c>
      <c r="I82" s="41">
        <v>1375</v>
      </c>
      <c r="J82" s="42">
        <f t="shared" si="2"/>
        <v>3.7221818181818183</v>
      </c>
      <c r="K82" s="42">
        <f t="shared" si="2"/>
        <v>7.4682909090909089</v>
      </c>
      <c r="L82" s="10"/>
      <c r="M82" s="10"/>
      <c r="N82" s="10"/>
      <c r="O82" s="10"/>
      <c r="P82" s="10"/>
      <c r="Q82" s="144">
        <v>1506.7750000000001</v>
      </c>
      <c r="R82" s="144">
        <v>5163.2110000000002</v>
      </c>
      <c r="S82" s="41">
        <v>5159</v>
      </c>
      <c r="T82" s="42">
        <f t="shared" si="1"/>
        <v>0.29206726109711184</v>
      </c>
      <c r="U82" s="42">
        <f t="shared" si="1"/>
        <v>1.0008162434580345</v>
      </c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I82" s="10"/>
      <c r="AJ82" s="10"/>
      <c r="AK82" s="10"/>
      <c r="AL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</row>
    <row r="83" spans="1:59" ht="13.15" x14ac:dyDescent="0.4">
      <c r="A83" s="32">
        <v>1925</v>
      </c>
      <c r="B83" s="32"/>
      <c r="C83" s="32"/>
      <c r="D83" s="32"/>
      <c r="E83" s="32"/>
      <c r="F83" s="32"/>
      <c r="G83" s="52">
        <v>5136.2</v>
      </c>
      <c r="H83" s="52">
        <v>10534.3</v>
      </c>
      <c r="I83" s="41">
        <v>1332</v>
      </c>
      <c r="J83" s="42">
        <f t="shared" si="2"/>
        <v>3.8560060060060057</v>
      </c>
      <c r="K83" s="42">
        <f t="shared" si="2"/>
        <v>7.9086336336336327</v>
      </c>
      <c r="L83" s="10"/>
      <c r="M83" s="10"/>
      <c r="N83" s="10"/>
      <c r="O83" s="10"/>
      <c r="P83" s="10"/>
      <c r="Q83" s="144">
        <v>1479.3119999999999</v>
      </c>
      <c r="R83" s="144">
        <v>5428.8379999999997</v>
      </c>
      <c r="S83" s="41">
        <v>4499</v>
      </c>
      <c r="T83" s="42">
        <f t="shared" si="1"/>
        <v>0.32880906868192927</v>
      </c>
      <c r="U83" s="42">
        <f t="shared" si="1"/>
        <v>1.206676594798844</v>
      </c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I83" s="10"/>
      <c r="AJ83" s="10"/>
      <c r="AK83" s="10"/>
      <c r="AL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</row>
    <row r="84" spans="1:59" ht="13.15" x14ac:dyDescent="0.4">
      <c r="A84" s="32">
        <v>1926</v>
      </c>
      <c r="B84" s="32"/>
      <c r="C84" s="32"/>
      <c r="D84" s="32"/>
      <c r="E84" s="32"/>
      <c r="F84" s="32"/>
      <c r="G84" s="52">
        <v>5090.3999999999996</v>
      </c>
      <c r="H84" s="52">
        <v>10627.5</v>
      </c>
      <c r="I84" s="41">
        <v>1317</v>
      </c>
      <c r="J84" s="42">
        <f t="shared" si="2"/>
        <v>3.8651480637813207</v>
      </c>
      <c r="K84" s="42">
        <f t="shared" si="2"/>
        <v>8.0694760820045559</v>
      </c>
      <c r="L84" s="10"/>
      <c r="M84" s="10"/>
      <c r="N84" s="10"/>
      <c r="O84" s="10"/>
      <c r="P84" s="10"/>
      <c r="Q84" s="144">
        <v>1461.19</v>
      </c>
      <c r="R84" s="144">
        <v>5627.5020000000004</v>
      </c>
      <c r="S84" s="41">
        <v>4276</v>
      </c>
      <c r="T84" s="42">
        <f t="shared" si="1"/>
        <v>0.34171889616463985</v>
      </c>
      <c r="U84" s="42">
        <f t="shared" si="1"/>
        <v>1.3160668849391957</v>
      </c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I84" s="10"/>
      <c r="AJ84" s="10"/>
      <c r="AK84" s="10"/>
      <c r="AL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</row>
    <row r="85" spans="1:59" ht="13.15" x14ac:dyDescent="0.4">
      <c r="A85" s="32">
        <v>1927</v>
      </c>
      <c r="B85" s="32"/>
      <c r="C85" s="32"/>
      <c r="D85" s="32"/>
      <c r="E85" s="32"/>
      <c r="F85" s="32"/>
      <c r="G85" s="52">
        <v>4594.5</v>
      </c>
      <c r="H85" s="52">
        <v>10263.700000000001</v>
      </c>
      <c r="I85" s="41">
        <v>1272</v>
      </c>
      <c r="J85" s="42">
        <f t="shared" si="2"/>
        <v>3.6120283018867925</v>
      </c>
      <c r="K85" s="42">
        <f t="shared" si="2"/>
        <v>8.0689465408805034</v>
      </c>
      <c r="L85" s="10"/>
      <c r="M85" s="10"/>
      <c r="N85" s="10"/>
      <c r="O85" s="10"/>
      <c r="P85" s="10"/>
      <c r="Q85" s="144">
        <v>1453.393</v>
      </c>
      <c r="R85" s="144">
        <v>5985.6989999999996</v>
      </c>
      <c r="S85" s="41">
        <v>4542</v>
      </c>
      <c r="T85" s="42">
        <f t="shared" si="1"/>
        <v>0.31998965213562308</v>
      </c>
      <c r="U85" s="42">
        <f t="shared" si="1"/>
        <v>1.3178553500660501</v>
      </c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I85" s="10"/>
      <c r="AJ85" s="10"/>
      <c r="AK85" s="10"/>
      <c r="AL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</row>
    <row r="86" spans="1:59" ht="13.15" x14ac:dyDescent="0.4">
      <c r="A86" s="32">
        <v>1928</v>
      </c>
      <c r="B86" s="32"/>
      <c r="C86" s="32"/>
      <c r="D86" s="32"/>
      <c r="E86" s="32"/>
      <c r="F86" s="32"/>
      <c r="G86" s="52">
        <v>4717.5</v>
      </c>
      <c r="H86" s="52">
        <v>10744.6</v>
      </c>
      <c r="I86" s="41">
        <v>1290</v>
      </c>
      <c r="J86" s="42">
        <f t="shared" si="2"/>
        <v>3.6569767441860463</v>
      </c>
      <c r="K86" s="42">
        <f t="shared" si="2"/>
        <v>8.3291472868217049</v>
      </c>
      <c r="L86" s="10"/>
      <c r="M86" s="10"/>
      <c r="N86" s="10"/>
      <c r="O86" s="10"/>
      <c r="P86" s="10"/>
      <c r="Q86" s="144">
        <v>1451.2950000000001</v>
      </c>
      <c r="R86" s="144">
        <v>6447.5540000000001</v>
      </c>
      <c r="S86" s="41">
        <v>4471</v>
      </c>
      <c r="T86" s="42">
        <f t="shared" si="1"/>
        <v>0.32460187877432345</v>
      </c>
      <c r="U86" s="42">
        <f t="shared" si="1"/>
        <v>1.4420832028628943</v>
      </c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I86" s="10"/>
      <c r="AJ86" s="10"/>
      <c r="AK86" s="10"/>
      <c r="AL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</row>
    <row r="87" spans="1:59" ht="13.15" x14ac:dyDescent="0.4">
      <c r="A87" s="32">
        <v>1929</v>
      </c>
      <c r="B87" s="32"/>
      <c r="C87" s="32"/>
      <c r="D87" s="32"/>
      <c r="E87" s="32"/>
      <c r="F87" s="32"/>
      <c r="G87" s="52">
        <v>4882</v>
      </c>
      <c r="H87" s="52">
        <v>11364.9</v>
      </c>
      <c r="I87" s="41">
        <v>1327</v>
      </c>
      <c r="J87" s="42">
        <f t="shared" si="2"/>
        <v>3.6789751318764128</v>
      </c>
      <c r="K87" s="42">
        <f t="shared" si="2"/>
        <v>8.5643556895252448</v>
      </c>
      <c r="L87" s="10"/>
      <c r="M87" s="10"/>
      <c r="N87" s="10"/>
      <c r="O87" s="10"/>
      <c r="P87" s="10"/>
      <c r="Q87" s="144">
        <v>1446.8489999999999</v>
      </c>
      <c r="R87" s="144">
        <v>6576.2070000000003</v>
      </c>
      <c r="S87" s="41">
        <v>4557</v>
      </c>
      <c r="T87" s="42">
        <f t="shared" si="1"/>
        <v>0.31750032916392362</v>
      </c>
      <c r="U87" s="42">
        <f t="shared" si="1"/>
        <v>1.4431000658327848</v>
      </c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I87" s="10"/>
      <c r="AJ87" s="10"/>
      <c r="AK87" s="10"/>
      <c r="AL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</row>
    <row r="88" spans="1:59" ht="13.15" x14ac:dyDescent="0.4">
      <c r="A88" s="32">
        <v>1930</v>
      </c>
      <c r="B88" s="32"/>
      <c r="C88" s="32"/>
      <c r="D88" s="32"/>
      <c r="E88" s="32"/>
      <c r="F88" s="32"/>
      <c r="G88" s="52">
        <v>5181.2</v>
      </c>
      <c r="H88" s="52">
        <v>11699</v>
      </c>
      <c r="I88" s="41">
        <v>1246</v>
      </c>
      <c r="J88" s="42">
        <f t="shared" si="2"/>
        <v>4.1582664526484754</v>
      </c>
      <c r="K88" s="42">
        <f t="shared" si="2"/>
        <v>9.3892455858748001</v>
      </c>
      <c r="L88" s="10"/>
      <c r="M88" s="10"/>
      <c r="N88" s="10"/>
      <c r="O88" s="10"/>
      <c r="P88" s="10"/>
      <c r="Q88" s="144">
        <v>1479.0239999999999</v>
      </c>
      <c r="R88" s="144">
        <v>6842.7790000000005</v>
      </c>
      <c r="S88" s="41">
        <v>4261</v>
      </c>
      <c r="T88" s="42">
        <f t="shared" si="1"/>
        <v>0.34710725181882185</v>
      </c>
      <c r="U88" s="42">
        <f t="shared" si="1"/>
        <v>1.6059091762497066</v>
      </c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I88" s="10"/>
      <c r="AJ88" s="10"/>
      <c r="AK88" s="10"/>
      <c r="AL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</row>
    <row r="89" spans="1:59" ht="13.15" x14ac:dyDescent="0.4">
      <c r="A89" s="32">
        <v>1931</v>
      </c>
      <c r="B89" s="32"/>
      <c r="C89" s="32"/>
      <c r="D89" s="32"/>
      <c r="E89" s="32"/>
      <c r="F89" s="32"/>
      <c r="G89" s="52">
        <v>5064.6000000000004</v>
      </c>
      <c r="H89" s="52">
        <v>12136.3</v>
      </c>
      <c r="I89" s="41">
        <v>1246</v>
      </c>
      <c r="J89" s="42">
        <f t="shared" si="2"/>
        <v>4.0646869983948637</v>
      </c>
      <c r="K89" s="42">
        <f t="shared" si="2"/>
        <v>9.7402086677367574</v>
      </c>
      <c r="L89" s="10"/>
      <c r="M89" s="10"/>
      <c r="N89" s="10"/>
      <c r="O89" s="10"/>
      <c r="P89" s="10"/>
      <c r="Q89" s="144">
        <v>1472.579</v>
      </c>
      <c r="R89" s="144">
        <v>7053.268</v>
      </c>
      <c r="S89" s="41">
        <v>3804</v>
      </c>
      <c r="T89" s="42">
        <f t="shared" si="1"/>
        <v>0.38711330178759201</v>
      </c>
      <c r="U89" s="42">
        <f t="shared" si="1"/>
        <v>1.8541713985278654</v>
      </c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I89" s="10"/>
      <c r="AJ89" s="10"/>
      <c r="AK89" s="10"/>
      <c r="AL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</row>
    <row r="90" spans="1:59" ht="13.15" x14ac:dyDescent="0.4">
      <c r="A90" s="32">
        <v>1932</v>
      </c>
      <c r="B90" s="32"/>
      <c r="C90" s="32"/>
      <c r="D90" s="32"/>
      <c r="E90" s="32"/>
      <c r="F90" s="32"/>
      <c r="G90" s="52">
        <v>5053.6000000000004</v>
      </c>
      <c r="H90" s="52">
        <v>12118.4</v>
      </c>
      <c r="I90" s="41">
        <v>1254</v>
      </c>
      <c r="J90" s="42">
        <f t="shared" si="2"/>
        <v>4.0299840510366831</v>
      </c>
      <c r="K90" s="42">
        <f t="shared" si="2"/>
        <v>9.6637958532695372</v>
      </c>
      <c r="L90" s="10"/>
      <c r="M90" s="10"/>
      <c r="N90" s="10"/>
      <c r="O90" s="10"/>
      <c r="P90" s="10"/>
      <c r="Q90" s="144">
        <v>1390.441</v>
      </c>
      <c r="R90" s="144">
        <v>7911.009</v>
      </c>
      <c r="S90" s="41">
        <v>4689</v>
      </c>
      <c r="T90" s="42">
        <f t="shared" si="1"/>
        <v>0.29653252292599702</v>
      </c>
      <c r="U90" s="42">
        <f t="shared" si="1"/>
        <v>1.6871420345489443</v>
      </c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I90" s="10"/>
      <c r="AJ90" s="10"/>
      <c r="AK90" s="10"/>
      <c r="AL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</row>
    <row r="91" spans="1:59" ht="13.15" x14ac:dyDescent="0.4">
      <c r="A91" s="32">
        <v>1933</v>
      </c>
      <c r="B91" s="32"/>
      <c r="C91" s="32"/>
      <c r="D91" s="32"/>
      <c r="E91" s="32"/>
      <c r="F91" s="32"/>
      <c r="G91" s="52">
        <v>5121.5</v>
      </c>
      <c r="H91" s="52">
        <v>12257.4</v>
      </c>
      <c r="I91" s="41">
        <v>1194</v>
      </c>
      <c r="J91" s="42">
        <f t="shared" si="2"/>
        <v>4.2893634840871018</v>
      </c>
      <c r="K91" s="42">
        <f t="shared" si="2"/>
        <v>10.265829145728643</v>
      </c>
      <c r="L91" s="10"/>
      <c r="M91" s="10"/>
      <c r="N91" s="10"/>
      <c r="O91" s="10"/>
      <c r="P91" s="10"/>
      <c r="Q91" s="144">
        <v>1414.598</v>
      </c>
      <c r="R91" s="144">
        <v>8916.5740000000005</v>
      </c>
      <c r="S91" s="41">
        <v>5482</v>
      </c>
      <c r="T91" s="42">
        <f t="shared" si="1"/>
        <v>0.25804414447282015</v>
      </c>
      <c r="U91" s="42">
        <f t="shared" si="1"/>
        <v>1.6265184239328714</v>
      </c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I91" s="10"/>
      <c r="AJ91" s="10"/>
      <c r="AK91" s="10"/>
      <c r="AL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</row>
    <row r="92" spans="1:59" ht="13.15" x14ac:dyDescent="0.4">
      <c r="A92" s="32">
        <v>1934</v>
      </c>
      <c r="B92" s="32"/>
      <c r="C92" s="32"/>
      <c r="D92" s="32"/>
      <c r="E92" s="32"/>
      <c r="F92" s="32"/>
      <c r="G92" s="52">
        <v>5131.1000000000004</v>
      </c>
      <c r="H92" s="52">
        <v>12395.3</v>
      </c>
      <c r="I92" s="41">
        <v>1221</v>
      </c>
      <c r="J92" s="42">
        <f t="shared" si="2"/>
        <v>4.202375102375103</v>
      </c>
      <c r="K92" s="42">
        <f t="shared" si="2"/>
        <v>10.151760851760852</v>
      </c>
      <c r="L92" s="10"/>
      <c r="M92" s="10"/>
      <c r="N92" s="10"/>
      <c r="O92" s="10"/>
      <c r="P92" s="10"/>
      <c r="Q92" s="144">
        <v>1402.943</v>
      </c>
      <c r="R92" s="144">
        <v>9779.8029999999999</v>
      </c>
      <c r="S92" s="41">
        <v>6238</v>
      </c>
      <c r="T92" s="42">
        <f t="shared" si="1"/>
        <v>0.2249026931708881</v>
      </c>
      <c r="U92" s="42">
        <f t="shared" si="1"/>
        <v>1.567778614940686</v>
      </c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I92" s="10"/>
      <c r="AJ92" s="10"/>
      <c r="AK92" s="10"/>
      <c r="AL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</row>
    <row r="93" spans="1:59" ht="13.15" x14ac:dyDescent="0.4">
      <c r="A93" s="32">
        <v>1935</v>
      </c>
      <c r="B93" s="32"/>
      <c r="C93" s="32"/>
      <c r="D93" s="10"/>
      <c r="E93" s="32"/>
      <c r="F93" s="32"/>
      <c r="G93" s="52">
        <v>5033.3999999999996</v>
      </c>
      <c r="H93" s="52">
        <v>12091.8</v>
      </c>
      <c r="I93" s="41">
        <v>1211</v>
      </c>
      <c r="J93" s="42">
        <f t="shared" si="2"/>
        <v>4.1563996696944674</v>
      </c>
      <c r="K93" s="42">
        <f t="shared" si="2"/>
        <v>9.9849710982658948</v>
      </c>
      <c r="L93" s="10"/>
      <c r="M93" s="10"/>
      <c r="N93" s="10"/>
      <c r="O93" s="10"/>
      <c r="P93" s="10"/>
      <c r="Q93" s="144">
        <v>1331.86</v>
      </c>
      <c r="R93" s="144">
        <v>10525.072</v>
      </c>
      <c r="S93" s="41">
        <v>6334</v>
      </c>
      <c r="T93" s="42">
        <f t="shared" si="1"/>
        <v>0.21027155036311965</v>
      </c>
      <c r="U93" s="42">
        <f t="shared" si="1"/>
        <v>1.6616785601515631</v>
      </c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I93" s="10"/>
      <c r="AJ93" s="10"/>
      <c r="AK93" s="10"/>
      <c r="AL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</row>
    <row r="94" spans="1:59" ht="13.15" x14ac:dyDescent="0.4">
      <c r="A94" s="32">
        <v>1936</v>
      </c>
      <c r="B94" s="10"/>
      <c r="C94" s="32"/>
      <c r="D94" s="10"/>
      <c r="E94" s="32"/>
      <c r="F94" s="32"/>
      <c r="G94" s="52">
        <v>4930.8</v>
      </c>
      <c r="H94" s="52">
        <v>12002.4</v>
      </c>
      <c r="I94" s="41">
        <v>1178</v>
      </c>
      <c r="J94" s="42">
        <f t="shared" si="2"/>
        <v>4.1857385398981322</v>
      </c>
      <c r="K94" s="42">
        <f t="shared" si="2"/>
        <v>10.188794567062818</v>
      </c>
      <c r="L94" s="10"/>
      <c r="M94" s="10"/>
      <c r="N94" s="10"/>
      <c r="O94" s="10"/>
      <c r="P94" s="10"/>
      <c r="Q94" s="144">
        <v>1316.9549999999999</v>
      </c>
      <c r="R94" s="144">
        <v>11302.386</v>
      </c>
      <c r="S94" s="41">
        <v>9046</v>
      </c>
      <c r="T94" s="42">
        <f t="shared" si="1"/>
        <v>0.14558423612646473</v>
      </c>
      <c r="U94" s="42">
        <f t="shared" si="1"/>
        <v>1.249434667256246</v>
      </c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I94" s="10"/>
      <c r="AJ94" s="10"/>
      <c r="AK94" s="10"/>
      <c r="AL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</row>
    <row r="95" spans="1:59" ht="13.15" x14ac:dyDescent="0.4">
      <c r="A95" s="32">
        <v>1937</v>
      </c>
      <c r="B95" s="32">
        <v>2215</v>
      </c>
      <c r="C95" s="32">
        <v>4738</v>
      </c>
      <c r="D95" s="146">
        <v>559</v>
      </c>
      <c r="E95" s="39">
        <f t="shared" ref="E95:F97" si="3">B95/$D95</f>
        <v>3.9624329159212879</v>
      </c>
      <c r="F95" s="39">
        <f t="shared" si="3"/>
        <v>8.4758497316636845</v>
      </c>
      <c r="G95" s="52">
        <v>4798.1000000000004</v>
      </c>
      <c r="H95" s="52">
        <v>11975.3</v>
      </c>
      <c r="I95" s="41">
        <v>1225</v>
      </c>
      <c r="J95" s="42">
        <f t="shared" si="2"/>
        <v>3.9168163265306126</v>
      </c>
      <c r="K95" s="42">
        <f t="shared" si="2"/>
        <v>9.7757551020408151</v>
      </c>
      <c r="L95" s="10"/>
      <c r="M95" s="10"/>
      <c r="N95" s="10"/>
      <c r="O95" s="10"/>
      <c r="P95" s="10"/>
      <c r="Q95" s="144">
        <v>1300.2840000000001</v>
      </c>
      <c r="R95" s="144">
        <v>13355.275</v>
      </c>
      <c r="S95" s="41">
        <v>10865</v>
      </c>
      <c r="T95" s="42">
        <f t="shared" ref="T95:U142" si="4">Q95/$S95</f>
        <v>0.11967639208467558</v>
      </c>
      <c r="U95" s="42">
        <f t="shared" si="4"/>
        <v>1.2292015646571559</v>
      </c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I95" s="10"/>
      <c r="AJ95" s="10"/>
      <c r="AK95" s="10"/>
      <c r="AL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</row>
    <row r="96" spans="1:59" ht="13.15" x14ac:dyDescent="0.4">
      <c r="A96" s="32">
        <v>1938</v>
      </c>
      <c r="B96" s="32">
        <v>3300</v>
      </c>
      <c r="C96" s="32">
        <v>5233</v>
      </c>
      <c r="D96" s="146">
        <v>297</v>
      </c>
      <c r="E96" s="39">
        <f t="shared" si="3"/>
        <v>11.111111111111111</v>
      </c>
      <c r="F96" s="39">
        <f t="shared" si="3"/>
        <v>17.619528619528619</v>
      </c>
      <c r="G96" s="52">
        <v>4691.3</v>
      </c>
      <c r="H96" s="52">
        <v>12064.3</v>
      </c>
      <c r="I96" s="41">
        <v>1211</v>
      </c>
      <c r="J96" s="42">
        <f t="shared" si="2"/>
        <v>3.8739058629232042</v>
      </c>
      <c r="K96" s="42">
        <f t="shared" si="2"/>
        <v>9.9622625928984299</v>
      </c>
      <c r="L96" s="10"/>
      <c r="M96" s="10"/>
      <c r="N96" s="10"/>
      <c r="O96" s="10"/>
      <c r="P96" s="10"/>
      <c r="Q96" s="144">
        <v>1279.7149999999999</v>
      </c>
      <c r="R96" s="144">
        <v>17921.464</v>
      </c>
      <c r="S96" s="41">
        <v>14331</v>
      </c>
      <c r="T96" s="42">
        <f t="shared" si="4"/>
        <v>8.9296978577908026E-2</v>
      </c>
      <c r="U96" s="42">
        <f t="shared" si="4"/>
        <v>1.2505382736724584</v>
      </c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I96" s="10"/>
      <c r="AJ96" s="10"/>
      <c r="AK96" s="10"/>
      <c r="AL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</row>
    <row r="97" spans="1:59" ht="13.15" x14ac:dyDescent="0.4">
      <c r="A97" s="32">
        <v>1939</v>
      </c>
      <c r="B97" s="147">
        <v>3675</v>
      </c>
      <c r="C97" s="147">
        <f>6935+B97</f>
        <v>10610</v>
      </c>
      <c r="D97" s="148">
        <v>715</v>
      </c>
      <c r="E97" s="149">
        <f t="shared" si="3"/>
        <v>5.13986013986014</v>
      </c>
      <c r="F97" s="149">
        <f t="shared" si="3"/>
        <v>14.839160839160838</v>
      </c>
      <c r="G97" s="52">
        <v>4432.1000000000004</v>
      </c>
      <c r="H97" s="52">
        <v>12044.3</v>
      </c>
      <c r="I97" s="41">
        <v>1258</v>
      </c>
      <c r="J97" s="42">
        <f t="shared" si="2"/>
        <v>3.5231319554848968</v>
      </c>
      <c r="K97" s="42">
        <f t="shared" si="2"/>
        <v>9.5741653418123995</v>
      </c>
      <c r="L97" s="10"/>
      <c r="M97" s="10"/>
      <c r="N97" s="10"/>
      <c r="O97" s="10"/>
      <c r="P97" s="10"/>
      <c r="Q97" s="144">
        <v>1257.886</v>
      </c>
      <c r="R97" s="144">
        <v>23565.767</v>
      </c>
      <c r="S97" s="41">
        <v>17366</v>
      </c>
      <c r="T97" s="42">
        <f t="shared" si="4"/>
        <v>7.2433836231717147E-2</v>
      </c>
      <c r="U97" s="42">
        <f t="shared" si="4"/>
        <v>1.3570060462973625</v>
      </c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I97" s="10"/>
      <c r="AJ97" s="10"/>
      <c r="AK97" s="10"/>
      <c r="AL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</row>
    <row r="98" spans="1:59" ht="13.15" x14ac:dyDescent="0.4">
      <c r="A98" s="32">
        <v>1940</v>
      </c>
      <c r="B98" s="32"/>
      <c r="E98" s="32"/>
      <c r="F98" s="32"/>
      <c r="G98" s="52">
        <v>3449.3</v>
      </c>
      <c r="H98" s="52">
        <v>12504.8</v>
      </c>
      <c r="I98" s="41">
        <v>1451</v>
      </c>
      <c r="J98" s="42">
        <f t="shared" si="2"/>
        <v>2.3771881461061337</v>
      </c>
      <c r="K98" s="42">
        <f t="shared" si="2"/>
        <v>8.6180565127498276</v>
      </c>
      <c r="L98" s="10"/>
      <c r="M98" s="10"/>
      <c r="N98" s="10"/>
      <c r="O98" s="10"/>
      <c r="P98" s="10"/>
      <c r="Q98" s="144">
        <v>1236.595</v>
      </c>
      <c r="R98" s="144">
        <v>31002.748</v>
      </c>
      <c r="S98" s="41">
        <v>21088</v>
      </c>
      <c r="T98" s="42">
        <f t="shared" si="4"/>
        <v>5.8639747723823979E-2</v>
      </c>
      <c r="U98" s="42">
        <f t="shared" si="4"/>
        <v>1.4701606600910471</v>
      </c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I98" s="10"/>
      <c r="AJ98" s="10"/>
      <c r="AK98" s="10"/>
      <c r="AL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</row>
    <row r="99" spans="1:59" ht="13.15" x14ac:dyDescent="0.4">
      <c r="A99" s="32">
        <v>1941</v>
      </c>
      <c r="B99" s="10"/>
      <c r="E99" s="10"/>
      <c r="F99" s="10"/>
      <c r="G99" s="52">
        <v>2107</v>
      </c>
      <c r="H99" s="52">
        <v>12122.4</v>
      </c>
      <c r="I99" s="41">
        <v>1737</v>
      </c>
      <c r="J99" s="42">
        <f t="shared" si="2"/>
        <v>1.2130109383995393</v>
      </c>
      <c r="K99" s="42">
        <f t="shared" si="2"/>
        <v>6.9789291882556128</v>
      </c>
      <c r="L99" s="10"/>
      <c r="M99" s="10"/>
      <c r="N99" s="10"/>
      <c r="O99" s="10"/>
      <c r="P99" s="10"/>
      <c r="Q99" s="144">
        <v>1221.472</v>
      </c>
      <c r="R99" s="144">
        <v>41786.368000000002</v>
      </c>
      <c r="S99" s="41">
        <v>30465</v>
      </c>
      <c r="T99" s="42">
        <f t="shared" si="4"/>
        <v>4.0094272115542423E-2</v>
      </c>
      <c r="U99" s="42">
        <f t="shared" si="4"/>
        <v>1.3716188412932875</v>
      </c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I99" s="10"/>
      <c r="AJ99" s="10"/>
      <c r="AK99" s="10"/>
      <c r="AL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</row>
    <row r="100" spans="1:59" ht="13.15" x14ac:dyDescent="0.4">
      <c r="A100" s="32">
        <v>1942</v>
      </c>
      <c r="B100" s="10"/>
      <c r="E100" s="32"/>
      <c r="F100" s="32"/>
      <c r="G100" s="52">
        <v>915.8</v>
      </c>
      <c r="H100" s="52">
        <v>13937.1</v>
      </c>
      <c r="I100" s="41">
        <v>2354</v>
      </c>
      <c r="J100" s="42">
        <f t="shared" si="2"/>
        <v>0.38903993203058623</v>
      </c>
      <c r="K100" s="42">
        <f t="shared" si="2"/>
        <v>5.9206032285471544</v>
      </c>
      <c r="L100" s="10"/>
      <c r="M100" s="10"/>
      <c r="N100" s="10"/>
      <c r="O100" s="10"/>
      <c r="P100" s="10"/>
      <c r="Q100" s="64">
        <v>1221.472</v>
      </c>
      <c r="R100" s="64">
        <v>57152.101000000002</v>
      </c>
      <c r="S100" s="49">
        <v>31296</v>
      </c>
      <c r="T100" s="37">
        <f t="shared" si="4"/>
        <v>3.9029652351738241E-2</v>
      </c>
      <c r="U100" s="37">
        <f t="shared" si="4"/>
        <v>1.8261790963701432</v>
      </c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I100" s="10"/>
      <c r="AJ100" s="10"/>
      <c r="AK100" s="10"/>
      <c r="AL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</row>
    <row r="101" spans="1:59" ht="13.15" x14ac:dyDescent="0.4">
      <c r="A101" s="32">
        <v>1943</v>
      </c>
      <c r="F101" s="32"/>
      <c r="G101" s="52">
        <v>719.4</v>
      </c>
      <c r="H101" s="52">
        <v>15711.8</v>
      </c>
      <c r="I101" s="41">
        <v>3029</v>
      </c>
      <c r="J101" s="42">
        <f t="shared" si="2"/>
        <v>0.23750412677451305</v>
      </c>
      <c r="K101" s="42">
        <f t="shared" si="2"/>
        <v>5.1871244635193134</v>
      </c>
      <c r="L101" s="10"/>
      <c r="M101" s="10"/>
      <c r="N101" s="10"/>
      <c r="O101" s="10"/>
      <c r="P101" s="10"/>
      <c r="Q101" s="144">
        <v>894.91499999999996</v>
      </c>
      <c r="R101" s="144">
        <v>85114.962</v>
      </c>
      <c r="S101" s="61">
        <v>49487</v>
      </c>
      <c r="T101" s="42">
        <f t="shared" si="4"/>
        <v>1.8083840200456686E-2</v>
      </c>
      <c r="U101" s="42">
        <f t="shared" si="4"/>
        <v>1.7199458847778204</v>
      </c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I101" s="10"/>
      <c r="AJ101" s="10"/>
      <c r="AK101" s="10"/>
      <c r="AL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</row>
    <row r="102" spans="1:59" ht="13.15" x14ac:dyDescent="0.4">
      <c r="A102" s="32">
        <v>1944</v>
      </c>
      <c r="F102" s="32"/>
      <c r="G102" s="52">
        <v>675.8</v>
      </c>
      <c r="H102" s="52">
        <v>18971.8</v>
      </c>
      <c r="I102" s="41">
        <v>3994</v>
      </c>
      <c r="J102" s="42">
        <f t="shared" si="2"/>
        <v>0.16920380570856283</v>
      </c>
      <c r="K102" s="42">
        <f t="shared" si="2"/>
        <v>4.7500751126690037</v>
      </c>
      <c r="L102" s="10"/>
      <c r="M102" s="10"/>
      <c r="N102" s="10"/>
      <c r="O102" s="10"/>
      <c r="P102" s="10"/>
      <c r="Q102" s="144">
        <v>888.68899999999996</v>
      </c>
      <c r="R102" s="144">
        <v>151951.52300000002</v>
      </c>
      <c r="S102" s="61">
        <v>90867</v>
      </c>
      <c r="T102" s="42">
        <f t="shared" si="4"/>
        <v>9.7801071896287985E-3</v>
      </c>
      <c r="U102" s="42">
        <f t="shared" si="4"/>
        <v>1.6722410005832702</v>
      </c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I102" s="10"/>
      <c r="AJ102" s="10"/>
      <c r="AK102" s="10"/>
      <c r="AL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</row>
    <row r="103" spans="1:59" ht="13.15" x14ac:dyDescent="0.4">
      <c r="A103" s="32">
        <v>1945</v>
      </c>
      <c r="F103" s="32"/>
      <c r="G103" s="52">
        <v>637</v>
      </c>
      <c r="H103" s="52">
        <v>22563.3</v>
      </c>
      <c r="I103" s="41">
        <v>4082</v>
      </c>
      <c r="J103" s="42">
        <f t="shared" si="2"/>
        <v>0.15605095541401273</v>
      </c>
      <c r="K103" s="42">
        <f t="shared" si="2"/>
        <v>5.5275110240078389</v>
      </c>
      <c r="L103" s="10"/>
      <c r="M103" s="10"/>
      <c r="N103" s="10"/>
      <c r="O103" s="10"/>
      <c r="P103" s="10"/>
      <c r="Q103" s="144">
        <v>887.42200000000003</v>
      </c>
      <c r="R103" s="144">
        <v>199454.32799999998</v>
      </c>
      <c r="S103" s="61">
        <v>106000</v>
      </c>
      <c r="T103" s="42">
        <f t="shared" si="4"/>
        <v>8.3719056603773594E-3</v>
      </c>
      <c r="U103" s="42">
        <f t="shared" si="4"/>
        <v>1.8816446037735848</v>
      </c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I103" s="10"/>
      <c r="AJ103" s="10"/>
      <c r="AK103" s="10"/>
      <c r="AL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</row>
    <row r="104" spans="1:59" ht="13.15" x14ac:dyDescent="0.4">
      <c r="A104" s="32">
        <v>1946</v>
      </c>
      <c r="F104" s="32"/>
      <c r="G104" s="52">
        <v>168.6</v>
      </c>
      <c r="H104" s="52">
        <v>22721.3</v>
      </c>
      <c r="I104" s="61">
        <v>4008</v>
      </c>
      <c r="J104" s="42">
        <f t="shared" si="2"/>
        <v>4.2065868263473055E-2</v>
      </c>
      <c r="K104" s="42">
        <f t="shared" si="2"/>
        <v>5.6689870259481037</v>
      </c>
      <c r="L104" s="10"/>
      <c r="M104" s="10"/>
      <c r="N104" s="10"/>
      <c r="O104" s="10"/>
      <c r="P104" s="10"/>
      <c r="Q104" s="10">
        <v>887</v>
      </c>
      <c r="R104" s="10">
        <v>265341</v>
      </c>
      <c r="S104" s="41">
        <v>162000</v>
      </c>
      <c r="T104" s="42">
        <f t="shared" si="4"/>
        <v>5.4753086419753088E-3</v>
      </c>
      <c r="U104" s="42">
        <f t="shared" si="4"/>
        <v>1.6379074074074074</v>
      </c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I104" s="10"/>
      <c r="AJ104" s="10"/>
      <c r="AK104" s="10"/>
      <c r="AL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</row>
    <row r="105" spans="1:59" ht="13.15" x14ac:dyDescent="0.4">
      <c r="A105" s="32">
        <v>1947</v>
      </c>
      <c r="F105" s="32"/>
      <c r="G105" s="52">
        <v>159.9</v>
      </c>
      <c r="H105" s="52"/>
      <c r="I105" s="41">
        <v>1981</v>
      </c>
      <c r="J105" s="42">
        <f t="shared" si="2"/>
        <v>8.0716809692074717E-2</v>
      </c>
      <c r="K105" s="42">
        <f t="shared" si="2"/>
        <v>0</v>
      </c>
      <c r="L105" s="10"/>
      <c r="M105" s="10"/>
      <c r="N105" s="10"/>
      <c r="O105" s="10"/>
      <c r="P105" s="10"/>
      <c r="Q105" s="10">
        <v>882</v>
      </c>
      <c r="R105" s="10">
        <v>360628</v>
      </c>
      <c r="S105" s="41">
        <v>420000</v>
      </c>
      <c r="T105" s="42">
        <f t="shared" si="4"/>
        <v>2.0999999999999999E-3</v>
      </c>
      <c r="U105" s="42">
        <f t="shared" si="4"/>
        <v>0.8586380952380952</v>
      </c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I105" s="10"/>
      <c r="AJ105" s="10"/>
      <c r="AK105" s="10"/>
      <c r="AL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</row>
    <row r="106" spans="1:59" ht="13.15" x14ac:dyDescent="0.4">
      <c r="A106" s="32">
        <f t="shared" ref="A106:A166" si="5">A105+1</f>
        <v>1948</v>
      </c>
      <c r="F106" s="32"/>
      <c r="G106" s="52">
        <v>92.1</v>
      </c>
      <c r="H106" s="52">
        <v>21749.599999999999</v>
      </c>
      <c r="I106" s="41">
        <v>4315</v>
      </c>
      <c r="J106" s="42">
        <f t="shared" si="2"/>
        <v>2.1344148319814599E-2</v>
      </c>
      <c r="K106" s="42">
        <f t="shared" si="2"/>
        <v>5.0404634994206257</v>
      </c>
      <c r="L106" s="10"/>
      <c r="M106" s="10"/>
      <c r="N106" s="10"/>
      <c r="O106" s="10"/>
      <c r="P106" s="10"/>
      <c r="Q106" s="10">
        <v>881</v>
      </c>
      <c r="R106" s="10">
        <v>524409</v>
      </c>
      <c r="S106" s="41">
        <v>1117000</v>
      </c>
      <c r="T106" s="42">
        <f t="shared" si="4"/>
        <v>7.8871978513876456E-4</v>
      </c>
      <c r="U106" s="42">
        <f t="shared" si="4"/>
        <v>0.46947985675917636</v>
      </c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I106" s="10"/>
      <c r="AJ106" s="10"/>
      <c r="AK106" s="10"/>
      <c r="AL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</row>
    <row r="107" spans="1:59" ht="13.15" x14ac:dyDescent="0.4">
      <c r="A107" s="32">
        <f t="shared" si="5"/>
        <v>1949</v>
      </c>
      <c r="F107" s="32"/>
      <c r="G107" s="52">
        <v>67.400000000000006</v>
      </c>
      <c r="H107" s="52">
        <v>24419.5</v>
      </c>
      <c r="I107" s="41">
        <v>4127</v>
      </c>
      <c r="J107" s="42">
        <f t="shared" si="2"/>
        <v>1.6331475648170585E-2</v>
      </c>
      <c r="K107" s="42">
        <f t="shared" si="2"/>
        <v>5.9170099345771749</v>
      </c>
      <c r="L107" s="10"/>
      <c r="M107" s="10"/>
      <c r="N107" s="10"/>
      <c r="O107" s="10"/>
      <c r="P107" s="10"/>
      <c r="Q107" s="10">
        <v>100657</v>
      </c>
      <c r="R107" s="10">
        <v>637286</v>
      </c>
      <c r="S107" s="41">
        <v>1719000</v>
      </c>
      <c r="T107" s="42">
        <f t="shared" si="4"/>
        <v>5.8555555555555555E-2</v>
      </c>
      <c r="U107" s="42">
        <f t="shared" si="4"/>
        <v>0.37073065735892963</v>
      </c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I107" s="10"/>
      <c r="AJ107" s="10"/>
      <c r="AK107" s="10"/>
      <c r="AL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</row>
    <row r="108" spans="1:59" ht="13.15" x14ac:dyDescent="0.4">
      <c r="A108" s="32">
        <f t="shared" si="5"/>
        <v>1950</v>
      </c>
      <c r="F108" s="32"/>
      <c r="G108" s="52">
        <v>228.1</v>
      </c>
      <c r="H108" s="52">
        <v>24481.1</v>
      </c>
      <c r="I108" s="41">
        <v>5031</v>
      </c>
      <c r="J108" s="42">
        <f t="shared" si="2"/>
        <v>4.5338898827270921E-2</v>
      </c>
      <c r="K108" s="42">
        <f t="shared" si="2"/>
        <v>4.8660504869807193</v>
      </c>
      <c r="L108" s="10"/>
      <c r="M108" s="10"/>
      <c r="N108" s="10"/>
      <c r="O108" s="10"/>
      <c r="P108" s="10"/>
      <c r="Q108" s="10">
        <v>100657</v>
      </c>
      <c r="R108" s="10">
        <v>554008</v>
      </c>
      <c r="S108" s="41">
        <v>2103000</v>
      </c>
      <c r="T108" s="42">
        <f t="shared" si="4"/>
        <v>4.7863528292914882E-2</v>
      </c>
      <c r="U108" s="42">
        <f t="shared" si="4"/>
        <v>0.2634369947693771</v>
      </c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I108" s="10"/>
      <c r="AJ108" s="10"/>
      <c r="AK108" s="52">
        <v>125.4</v>
      </c>
      <c r="AL108" s="52">
        <v>640</v>
      </c>
      <c r="AM108" s="10">
        <v>691</v>
      </c>
      <c r="AN108" s="42">
        <f>AK108/$AM108</f>
        <v>0.18147612156295226</v>
      </c>
      <c r="AO108" s="42">
        <f>AL108/$AM108</f>
        <v>0.9261939218523878</v>
      </c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</row>
    <row r="109" spans="1:59" ht="13.15" x14ac:dyDescent="0.4">
      <c r="A109" s="32">
        <f t="shared" si="5"/>
        <v>1951</v>
      </c>
      <c r="F109" s="32"/>
      <c r="G109" s="52">
        <v>292.60000000000002</v>
      </c>
      <c r="H109" s="52">
        <v>25101.9</v>
      </c>
      <c r="I109" s="41">
        <v>6208</v>
      </c>
      <c r="J109" s="42">
        <f t="shared" si="2"/>
        <v>4.7132731958762893E-2</v>
      </c>
      <c r="K109" s="42">
        <f t="shared" si="2"/>
        <v>4.0434761597938147</v>
      </c>
      <c r="L109" s="10"/>
      <c r="M109" s="10"/>
      <c r="N109" s="10"/>
      <c r="O109" s="10"/>
      <c r="P109" s="10"/>
      <c r="Q109" s="10">
        <v>102259</v>
      </c>
      <c r="R109" s="10">
        <v>645463</v>
      </c>
      <c r="S109" s="41">
        <v>1867000</v>
      </c>
      <c r="T109" s="42">
        <f t="shared" si="4"/>
        <v>5.4771826459560795E-2</v>
      </c>
      <c r="U109" s="42">
        <f t="shared" si="4"/>
        <v>0.34572201392608465</v>
      </c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I109" s="10"/>
      <c r="AJ109" s="10"/>
      <c r="AK109" s="52">
        <v>125.4</v>
      </c>
      <c r="AL109" s="52">
        <v>707.4</v>
      </c>
      <c r="AM109" s="10">
        <v>910</v>
      </c>
      <c r="AN109" s="42">
        <f t="shared" ref="AN109:AO141" si="6">AK109/$AM109</f>
        <v>0.1378021978021978</v>
      </c>
      <c r="AO109" s="42">
        <f t="shared" si="6"/>
        <v>0.77736263736263733</v>
      </c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</row>
    <row r="110" spans="1:59" ht="13.15" x14ac:dyDescent="0.4">
      <c r="A110" s="32">
        <f t="shared" si="5"/>
        <v>1952</v>
      </c>
      <c r="F110" s="32"/>
      <c r="G110" s="52">
        <v>1165.5999999999999</v>
      </c>
      <c r="H110" s="52">
        <v>25781.599999999999</v>
      </c>
      <c r="I110" s="41">
        <v>5159</v>
      </c>
      <c r="J110" s="42">
        <f t="shared" si="2"/>
        <v>0.22593525877107964</v>
      </c>
      <c r="K110" s="42">
        <f t="shared" si="2"/>
        <v>4.9974025974025968</v>
      </c>
      <c r="L110" s="10"/>
      <c r="M110" s="10"/>
      <c r="N110" s="10"/>
      <c r="O110" s="10"/>
      <c r="P110" s="10"/>
      <c r="Q110" s="10">
        <v>102265</v>
      </c>
      <c r="R110" s="10">
        <v>826679</v>
      </c>
      <c r="S110" s="41">
        <v>2001000</v>
      </c>
      <c r="T110" s="42">
        <f t="shared" si="4"/>
        <v>5.1106946526736634E-2</v>
      </c>
      <c r="U110" s="42">
        <f t="shared" si="4"/>
        <v>0.41313293353323338</v>
      </c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I110" s="10"/>
      <c r="AJ110" s="10"/>
      <c r="AK110" s="52">
        <v>125.4</v>
      </c>
      <c r="AL110" s="52">
        <v>974.2</v>
      </c>
      <c r="AM110" s="10">
        <v>954</v>
      </c>
      <c r="AN110" s="42">
        <f t="shared" si="6"/>
        <v>0.13144654088050314</v>
      </c>
      <c r="AO110" s="42">
        <f t="shared" si="6"/>
        <v>1.0211740041928721</v>
      </c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</row>
    <row r="111" spans="1:59" ht="13.15" x14ac:dyDescent="0.4">
      <c r="A111" s="32">
        <f t="shared" si="5"/>
        <v>1953</v>
      </c>
      <c r="F111" s="32"/>
      <c r="G111" s="52">
        <v>1179.5999999999999</v>
      </c>
      <c r="H111" s="52">
        <v>26223.599999999999</v>
      </c>
      <c r="I111" s="41">
        <v>4996</v>
      </c>
      <c r="J111" s="42">
        <f t="shared" si="2"/>
        <v>0.23610888710968772</v>
      </c>
      <c r="K111" s="42">
        <f t="shared" si="2"/>
        <v>5.2489191353082463</v>
      </c>
      <c r="L111" s="10"/>
      <c r="M111" s="10"/>
      <c r="N111" s="10"/>
      <c r="O111" s="10"/>
      <c r="P111" s="10"/>
      <c r="Q111" s="10">
        <v>98545</v>
      </c>
      <c r="R111" s="10">
        <v>851135</v>
      </c>
      <c r="S111" s="41">
        <v>2260000</v>
      </c>
      <c r="T111" s="42">
        <f t="shared" si="4"/>
        <v>4.3603982300884955E-2</v>
      </c>
      <c r="U111" s="42">
        <f t="shared" si="4"/>
        <v>0.37660840707964599</v>
      </c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I111" s="10"/>
      <c r="AJ111" s="10"/>
      <c r="AK111" s="52">
        <v>125.4</v>
      </c>
      <c r="AL111" s="52">
        <v>1169</v>
      </c>
      <c r="AM111" s="10">
        <v>952</v>
      </c>
      <c r="AN111" s="42">
        <f t="shared" si="6"/>
        <v>0.13172268907563026</v>
      </c>
      <c r="AO111" s="42">
        <f t="shared" si="6"/>
        <v>1.2279411764705883</v>
      </c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</row>
    <row r="112" spans="1:59" ht="13.15" x14ac:dyDescent="0.4">
      <c r="A112" s="32">
        <f t="shared" si="5"/>
        <v>1954</v>
      </c>
      <c r="B112" s="32"/>
      <c r="E112" s="32"/>
      <c r="F112" s="32"/>
      <c r="G112" s="52">
        <v>1129</v>
      </c>
      <c r="H112" s="52">
        <v>25036.1</v>
      </c>
      <c r="I112" s="41">
        <v>5506</v>
      </c>
      <c r="J112" s="42">
        <f t="shared" si="2"/>
        <v>0.20504903741373048</v>
      </c>
      <c r="K112" s="42">
        <f t="shared" si="2"/>
        <v>4.5470577551761711</v>
      </c>
      <c r="L112" s="10"/>
      <c r="M112" s="10"/>
      <c r="N112" s="10"/>
      <c r="O112" s="10"/>
      <c r="P112" s="10"/>
      <c r="Q112" s="10">
        <v>94624</v>
      </c>
      <c r="R112" s="10">
        <v>932738</v>
      </c>
      <c r="S112" s="41">
        <v>2290000</v>
      </c>
      <c r="T112" s="42">
        <f t="shared" si="4"/>
        <v>4.1320524017467247E-2</v>
      </c>
      <c r="U112" s="42">
        <f t="shared" si="4"/>
        <v>0.40730917030567687</v>
      </c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I112" s="10"/>
      <c r="AJ112" s="10"/>
      <c r="AK112" s="52">
        <v>193.1</v>
      </c>
      <c r="AL112" s="52">
        <v>1146</v>
      </c>
      <c r="AM112" s="10">
        <v>1026</v>
      </c>
      <c r="AN112" s="42">
        <f t="shared" si="6"/>
        <v>0.18820662768031188</v>
      </c>
      <c r="AO112" s="42">
        <f t="shared" si="6"/>
        <v>1.1169590643274854</v>
      </c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</row>
    <row r="113" spans="1:59" ht="13.15" x14ac:dyDescent="0.4">
      <c r="A113" s="32">
        <f t="shared" si="5"/>
        <v>1955</v>
      </c>
      <c r="B113" s="32"/>
      <c r="E113" s="32"/>
      <c r="F113" s="32"/>
      <c r="G113" s="52">
        <v>1169.8</v>
      </c>
      <c r="H113" s="52">
        <v>30398.6</v>
      </c>
      <c r="I113" s="41">
        <v>6148</v>
      </c>
      <c r="J113" s="42">
        <f t="shared" si="2"/>
        <v>0.19027325959661678</v>
      </c>
      <c r="K113" s="42">
        <f t="shared" si="2"/>
        <v>4.944469746258946</v>
      </c>
      <c r="L113" s="10"/>
      <c r="M113" s="10"/>
      <c r="N113" s="10"/>
      <c r="O113" s="10"/>
      <c r="P113" s="10"/>
      <c r="Q113" s="10">
        <v>88832</v>
      </c>
      <c r="R113" s="10">
        <v>1057212</v>
      </c>
      <c r="S113" s="41">
        <v>2428000</v>
      </c>
      <c r="T113" s="42">
        <f t="shared" si="4"/>
        <v>3.658649093904448E-2</v>
      </c>
      <c r="U113" s="42">
        <f t="shared" si="4"/>
        <v>0.43542504118616143</v>
      </c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I113" s="10"/>
      <c r="AJ113" s="10"/>
      <c r="AK113" s="52">
        <v>205</v>
      </c>
      <c r="AL113" s="52">
        <v>1094.3</v>
      </c>
      <c r="AM113" s="10">
        <v>1159</v>
      </c>
      <c r="AN113" s="42">
        <f t="shared" si="6"/>
        <v>0.17687661777394306</v>
      </c>
      <c r="AO113" s="42">
        <f t="shared" si="6"/>
        <v>0.94417601380500427</v>
      </c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</row>
    <row r="114" spans="1:59" ht="13.15" x14ac:dyDescent="0.4">
      <c r="A114" s="32">
        <f t="shared" si="5"/>
        <v>1956</v>
      </c>
      <c r="B114" s="32"/>
      <c r="E114" s="32"/>
      <c r="F114" s="32"/>
      <c r="G114" s="52">
        <v>1182</v>
      </c>
      <c r="H114" s="52">
        <v>31136</v>
      </c>
      <c r="I114" s="41">
        <v>7234</v>
      </c>
      <c r="J114" s="42">
        <f t="shared" si="2"/>
        <v>0.16339507879458115</v>
      </c>
      <c r="K114" s="42">
        <f t="shared" si="2"/>
        <v>4.3041194359966823</v>
      </c>
      <c r="L114" s="10"/>
      <c r="M114" s="10"/>
      <c r="N114" s="10"/>
      <c r="O114" s="10"/>
      <c r="P114" s="10"/>
      <c r="Q114" s="10">
        <v>84448</v>
      </c>
      <c r="R114" s="10">
        <v>1000249</v>
      </c>
      <c r="S114" s="41">
        <v>2657000</v>
      </c>
      <c r="T114" s="42">
        <f t="shared" si="4"/>
        <v>3.1783214151298457E-2</v>
      </c>
      <c r="U114" s="42">
        <f t="shared" si="4"/>
        <v>0.37645803537824613</v>
      </c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I114" s="10"/>
      <c r="AJ114" s="10"/>
      <c r="AK114" s="52">
        <v>211.4</v>
      </c>
      <c r="AL114" s="52">
        <v>1161.3</v>
      </c>
      <c r="AM114" s="10">
        <v>1257</v>
      </c>
      <c r="AN114" s="42">
        <f t="shared" si="6"/>
        <v>0.16817820206841688</v>
      </c>
      <c r="AO114" s="42">
        <f t="shared" si="6"/>
        <v>0.92386634844868731</v>
      </c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</row>
    <row r="115" spans="1:59" ht="13.15" x14ac:dyDescent="0.4">
      <c r="A115" s="32">
        <f t="shared" si="5"/>
        <v>1957</v>
      </c>
      <c r="B115" s="32"/>
      <c r="C115" s="32"/>
      <c r="D115" s="32"/>
      <c r="E115" s="32"/>
      <c r="F115" s="32"/>
      <c r="G115" s="52">
        <v>1403</v>
      </c>
      <c r="H115" s="52">
        <v>34502</v>
      </c>
      <c r="I115" s="41">
        <v>8474</v>
      </c>
      <c r="J115" s="42">
        <f t="shared" si="2"/>
        <v>0.16556525843757375</v>
      </c>
      <c r="K115" s="42">
        <f t="shared" si="2"/>
        <v>4.0715128628746751</v>
      </c>
      <c r="L115" s="10"/>
      <c r="M115" s="10"/>
      <c r="N115" s="10"/>
      <c r="O115" s="10"/>
      <c r="P115" s="10"/>
      <c r="Q115" s="10">
        <v>80735</v>
      </c>
      <c r="R115" s="10">
        <v>970280</v>
      </c>
      <c r="S115" s="41">
        <v>2908000</v>
      </c>
      <c r="T115" s="42">
        <f t="shared" si="4"/>
        <v>2.7763067400275104E-2</v>
      </c>
      <c r="U115" s="42">
        <f t="shared" si="4"/>
        <v>0.33365887207702888</v>
      </c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I115" s="10"/>
      <c r="AJ115" s="10"/>
      <c r="AK115" s="52">
        <v>240.6</v>
      </c>
      <c r="AL115" s="52">
        <v>1372.8</v>
      </c>
      <c r="AM115" s="10">
        <v>1260</v>
      </c>
      <c r="AN115" s="42">
        <f t="shared" si="6"/>
        <v>0.19095238095238096</v>
      </c>
      <c r="AO115" s="42">
        <f t="shared" si="6"/>
        <v>1.0895238095238096</v>
      </c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</row>
    <row r="116" spans="1:59" ht="13.15" x14ac:dyDescent="0.4">
      <c r="A116" s="32">
        <f t="shared" si="5"/>
        <v>1958</v>
      </c>
      <c r="B116" s="32"/>
      <c r="C116" s="32"/>
      <c r="D116" s="32"/>
      <c r="E116" s="32"/>
      <c r="F116" s="32"/>
      <c r="G116" s="64">
        <v>1897</v>
      </c>
      <c r="H116" s="64">
        <v>40416</v>
      </c>
      <c r="I116" s="49">
        <v>9298</v>
      </c>
      <c r="J116" s="37">
        <f t="shared" si="2"/>
        <v>0.20402237040223703</v>
      </c>
      <c r="K116" s="37">
        <f t="shared" si="2"/>
        <v>4.3467412346741234</v>
      </c>
      <c r="L116" s="10"/>
      <c r="M116" s="10"/>
      <c r="N116" s="10"/>
      <c r="O116" s="10"/>
      <c r="P116" s="10"/>
      <c r="Q116" s="10">
        <v>86889</v>
      </c>
      <c r="R116" s="10">
        <v>1075466</v>
      </c>
      <c r="S116" s="41">
        <v>3012000</v>
      </c>
      <c r="T116" s="42">
        <f t="shared" si="4"/>
        <v>2.8847609561752988E-2</v>
      </c>
      <c r="U116" s="42">
        <f t="shared" si="4"/>
        <v>0.35706042496679946</v>
      </c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I116" s="10"/>
      <c r="AJ116" s="10"/>
      <c r="AK116" s="52">
        <v>283.3</v>
      </c>
      <c r="AL116" s="52">
        <v>1520.9</v>
      </c>
      <c r="AM116" s="10">
        <v>1280</v>
      </c>
      <c r="AN116" s="42">
        <f t="shared" si="6"/>
        <v>0.22132812500000001</v>
      </c>
      <c r="AO116" s="42">
        <f t="shared" si="6"/>
        <v>1.188203125</v>
      </c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</row>
    <row r="117" spans="1:59" ht="13.15" x14ac:dyDescent="0.4">
      <c r="A117" s="32">
        <f t="shared" si="5"/>
        <v>1959</v>
      </c>
      <c r="B117" s="32"/>
      <c r="C117" s="32"/>
      <c r="D117" s="32"/>
      <c r="E117" s="32"/>
      <c r="F117" s="32"/>
      <c r="G117" s="52">
        <v>3707</v>
      </c>
      <c r="H117" s="52">
        <v>49672</v>
      </c>
      <c r="I117" s="41">
        <v>9787</v>
      </c>
      <c r="J117" s="42">
        <f t="shared" si="2"/>
        <v>0.37876775314192296</v>
      </c>
      <c r="K117" s="42">
        <f t="shared" si="2"/>
        <v>5.0753039746602635</v>
      </c>
      <c r="L117" s="10"/>
      <c r="M117" s="10"/>
      <c r="N117" s="10"/>
      <c r="O117" s="10"/>
      <c r="P117" s="10"/>
      <c r="Q117" s="10">
        <v>81656</v>
      </c>
      <c r="R117" s="10">
        <v>1252971</v>
      </c>
      <c r="S117" s="61">
        <v>4707000</v>
      </c>
      <c r="T117" s="42">
        <f t="shared" si="4"/>
        <v>1.7347779902273212E-2</v>
      </c>
      <c r="U117" s="42">
        <f t="shared" si="4"/>
        <v>0.26619311663479922</v>
      </c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I117" s="10"/>
      <c r="AJ117" s="10"/>
      <c r="AK117" s="52">
        <v>312.39999999999998</v>
      </c>
      <c r="AL117" s="52">
        <v>1871.9</v>
      </c>
      <c r="AM117" s="10">
        <v>1330</v>
      </c>
      <c r="AN117" s="42">
        <f t="shared" si="6"/>
        <v>0.23488721804511276</v>
      </c>
      <c r="AO117" s="42">
        <f t="shared" si="6"/>
        <v>1.4074436090225564</v>
      </c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</row>
    <row r="118" spans="1:59" ht="13.15" x14ac:dyDescent="0.4">
      <c r="A118" s="32">
        <f t="shared" si="5"/>
        <v>1960</v>
      </c>
      <c r="B118" s="32"/>
      <c r="C118" s="32"/>
      <c r="D118" s="32"/>
      <c r="E118" s="32"/>
      <c r="F118" s="32"/>
      <c r="G118" s="52">
        <v>6099</v>
      </c>
      <c r="H118" s="52">
        <v>55823</v>
      </c>
      <c r="I118" s="61">
        <v>10550</v>
      </c>
      <c r="J118" s="42">
        <f t="shared" si="2"/>
        <v>0.57810426540284365</v>
      </c>
      <c r="K118" s="42">
        <f t="shared" si="2"/>
        <v>5.2912796208530803</v>
      </c>
      <c r="L118" s="10"/>
      <c r="M118" s="10"/>
      <c r="N118" s="10"/>
      <c r="O118" s="10"/>
      <c r="P118" s="10"/>
      <c r="Q118" s="10">
        <v>74076</v>
      </c>
      <c r="R118" s="10">
        <v>1340283</v>
      </c>
      <c r="S118" s="41">
        <v>5501000</v>
      </c>
      <c r="T118" s="42">
        <f t="shared" si="4"/>
        <v>1.346591528812943E-2</v>
      </c>
      <c r="U118" s="42">
        <f t="shared" si="4"/>
        <v>0.24364351936011636</v>
      </c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I118" s="10"/>
      <c r="AJ118" s="10"/>
      <c r="AK118" s="52">
        <v>293.7</v>
      </c>
      <c r="AL118" s="52">
        <v>2230.4</v>
      </c>
      <c r="AM118" s="10">
        <v>1404</v>
      </c>
      <c r="AN118" s="42">
        <f t="shared" si="6"/>
        <v>0.20918803418803417</v>
      </c>
      <c r="AO118" s="42">
        <f t="shared" si="6"/>
        <v>1.5886039886039887</v>
      </c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</row>
    <row r="119" spans="1:59" ht="13.15" x14ac:dyDescent="0.4">
      <c r="A119" s="32">
        <f t="shared" si="5"/>
        <v>1961</v>
      </c>
      <c r="B119" s="32"/>
      <c r="C119" s="32"/>
      <c r="D119" s="32"/>
      <c r="E119" s="32"/>
      <c r="F119" s="32"/>
      <c r="G119" s="52">
        <v>9134</v>
      </c>
      <c r="H119" s="52">
        <v>63204</v>
      </c>
      <c r="I119" s="41">
        <v>11900</v>
      </c>
      <c r="J119" s="42">
        <f t="shared" si="2"/>
        <v>0.76756302521008402</v>
      </c>
      <c r="K119" s="42">
        <f t="shared" si="2"/>
        <v>5.3112605042016803</v>
      </c>
      <c r="L119" s="10"/>
      <c r="M119" s="10"/>
      <c r="N119" s="10"/>
      <c r="O119" s="10"/>
      <c r="P119" s="10"/>
      <c r="Q119" s="10">
        <v>56335</v>
      </c>
      <c r="R119" s="10">
        <v>1222946</v>
      </c>
      <c r="S119" s="41">
        <v>6708000</v>
      </c>
      <c r="T119" s="42">
        <f t="shared" si="4"/>
        <v>8.3981812760882523E-3</v>
      </c>
      <c r="U119" s="42">
        <f t="shared" si="4"/>
        <v>0.18231156827668454</v>
      </c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I119" s="10"/>
      <c r="AJ119" s="10"/>
      <c r="AK119" s="52">
        <v>307</v>
      </c>
      <c r="AL119" s="52">
        <v>2651</v>
      </c>
      <c r="AM119" s="10">
        <v>1514</v>
      </c>
      <c r="AN119" s="42">
        <f t="shared" si="6"/>
        <v>0.20277410832232498</v>
      </c>
      <c r="AO119" s="42">
        <f t="shared" si="6"/>
        <v>1.7509907529722588</v>
      </c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</row>
    <row r="120" spans="1:59" ht="13.15" x14ac:dyDescent="0.4">
      <c r="A120" s="32">
        <f t="shared" si="5"/>
        <v>1962</v>
      </c>
      <c r="B120" s="32"/>
      <c r="C120" s="32"/>
      <c r="D120" s="32"/>
      <c r="E120" s="32"/>
      <c r="F120" s="32"/>
      <c r="G120" s="52">
        <v>11106</v>
      </c>
      <c r="H120" s="52">
        <v>66908</v>
      </c>
      <c r="I120" s="41">
        <v>14600</v>
      </c>
      <c r="J120" s="42">
        <f t="shared" si="2"/>
        <v>0.76068493150684935</v>
      </c>
      <c r="K120" s="42">
        <f t="shared" si="2"/>
        <v>4.5827397260273974</v>
      </c>
      <c r="L120" s="10"/>
      <c r="M120" s="10"/>
      <c r="O120" s="10"/>
      <c r="P120" s="10"/>
      <c r="Q120" s="10">
        <v>48182</v>
      </c>
      <c r="R120" s="10">
        <v>1280665</v>
      </c>
      <c r="S120" s="41">
        <v>7648000</v>
      </c>
      <c r="T120" s="42">
        <f t="shared" si="4"/>
        <v>6.2999476987447697E-3</v>
      </c>
      <c r="U120" s="42">
        <f t="shared" si="4"/>
        <v>0.16745096757322175</v>
      </c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I120" s="10"/>
      <c r="AJ120" s="10"/>
      <c r="AK120" s="52">
        <v>345.2</v>
      </c>
      <c r="AL120" s="52">
        <v>3038.9</v>
      </c>
      <c r="AM120" s="10">
        <v>1621</v>
      </c>
      <c r="AN120" s="42">
        <f t="shared" si="6"/>
        <v>0.21295496607032696</v>
      </c>
      <c r="AO120" s="42">
        <f t="shared" si="6"/>
        <v>1.8747069710055522</v>
      </c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</row>
    <row r="121" spans="1:59" ht="13.15" x14ac:dyDescent="0.4">
      <c r="A121" s="32">
        <f t="shared" si="5"/>
        <v>1963</v>
      </c>
      <c r="B121" s="32"/>
      <c r="C121" s="32"/>
      <c r="D121" s="32"/>
      <c r="E121" s="32"/>
      <c r="F121" s="32"/>
      <c r="G121" s="52">
        <v>13790</v>
      </c>
      <c r="H121" s="52">
        <v>75248</v>
      </c>
      <c r="I121" s="41">
        <v>18600</v>
      </c>
      <c r="J121" s="42">
        <f t="shared" si="2"/>
        <v>0.74139784946236564</v>
      </c>
      <c r="K121" s="42">
        <f t="shared" si="2"/>
        <v>4.0455913978494626</v>
      </c>
      <c r="L121" s="10"/>
      <c r="M121" s="10"/>
      <c r="O121" s="10"/>
      <c r="P121" s="10"/>
      <c r="Q121" s="10">
        <v>46356</v>
      </c>
      <c r="R121" s="10">
        <v>1184565</v>
      </c>
      <c r="S121" s="41">
        <v>8509000</v>
      </c>
      <c r="T121" s="42">
        <f t="shared" si="4"/>
        <v>5.4478787166529555E-3</v>
      </c>
      <c r="U121" s="42">
        <f t="shared" si="4"/>
        <v>0.13921318603831237</v>
      </c>
      <c r="V121" s="10"/>
      <c r="W121" s="10"/>
      <c r="Y121" s="10"/>
      <c r="Z121" s="10"/>
      <c r="AA121" s="10"/>
      <c r="AB121" s="10"/>
      <c r="AC121" s="10"/>
      <c r="AD121" s="10"/>
      <c r="AE121" s="10"/>
      <c r="AF121" s="10"/>
      <c r="AG121" s="10"/>
      <c r="AI121" s="10"/>
      <c r="AJ121" s="10"/>
      <c r="AK121" s="52">
        <v>407.1</v>
      </c>
      <c r="AL121" s="52">
        <v>3437.5</v>
      </c>
      <c r="AM121" s="10">
        <v>1593</v>
      </c>
      <c r="AN121" s="42">
        <f t="shared" si="6"/>
        <v>0.25555555555555559</v>
      </c>
      <c r="AO121" s="42">
        <f t="shared" si="6"/>
        <v>2.1578782172002513</v>
      </c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</row>
    <row r="122" spans="1:59" ht="13.15" x14ac:dyDescent="0.4">
      <c r="A122" s="32">
        <f t="shared" si="5"/>
        <v>1964</v>
      </c>
      <c r="B122" s="32"/>
      <c r="C122" s="32"/>
      <c r="D122" s="32"/>
      <c r="E122" s="32"/>
      <c r="F122" s="32"/>
      <c r="G122" s="52">
        <v>17884</v>
      </c>
      <c r="H122" s="52">
        <v>83751</v>
      </c>
      <c r="I122" s="41">
        <v>21100</v>
      </c>
      <c r="J122" s="42">
        <f t="shared" si="2"/>
        <v>0.84758293838862564</v>
      </c>
      <c r="K122" s="42">
        <f t="shared" si="2"/>
        <v>3.9692417061611374</v>
      </c>
      <c r="L122" s="10"/>
      <c r="M122" s="10"/>
      <c r="O122" s="10"/>
      <c r="P122" s="10"/>
      <c r="Q122" s="10">
        <v>60797</v>
      </c>
      <c r="R122" s="10">
        <v>1349212</v>
      </c>
      <c r="S122" s="41">
        <v>9353000</v>
      </c>
      <c r="T122" s="42">
        <f t="shared" si="4"/>
        <v>6.50026729391639E-3</v>
      </c>
      <c r="U122" s="42">
        <f t="shared" si="4"/>
        <v>0.14425446380840373</v>
      </c>
      <c r="V122" s="10"/>
      <c r="W122" s="10"/>
      <c r="Y122" s="10"/>
      <c r="Z122" s="10"/>
      <c r="AA122" s="10"/>
      <c r="AB122" s="10"/>
      <c r="AC122" s="10"/>
      <c r="AD122" s="10"/>
      <c r="AE122" s="10"/>
      <c r="AF122" s="10"/>
      <c r="AG122" s="10"/>
      <c r="AI122" s="10"/>
      <c r="AJ122" s="10"/>
      <c r="AK122" s="52">
        <v>412.1</v>
      </c>
      <c r="AL122" s="52">
        <v>3787.4</v>
      </c>
      <c r="AM122" s="10">
        <v>1759</v>
      </c>
      <c r="AN122" s="42">
        <f t="shared" si="6"/>
        <v>0.2342808413871518</v>
      </c>
      <c r="AO122" s="42">
        <f t="shared" si="6"/>
        <v>2.1531552018192155</v>
      </c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</row>
    <row r="123" spans="1:59" ht="13.15" x14ac:dyDescent="0.4">
      <c r="A123" s="32">
        <f t="shared" si="5"/>
        <v>1965</v>
      </c>
      <c r="B123" s="32"/>
      <c r="C123" s="32"/>
      <c r="D123" s="32"/>
      <c r="E123" s="32"/>
      <c r="F123" s="32"/>
      <c r="G123" s="52">
        <v>21922</v>
      </c>
      <c r="H123" s="52">
        <v>96056</v>
      </c>
      <c r="I123" s="41">
        <v>23400</v>
      </c>
      <c r="J123" s="42">
        <f t="shared" si="2"/>
        <v>0.93683760683760686</v>
      </c>
      <c r="K123" s="42">
        <f t="shared" si="2"/>
        <v>4.1049572649572648</v>
      </c>
      <c r="L123" s="10"/>
      <c r="M123" s="10"/>
      <c r="O123" s="10"/>
      <c r="P123" s="10"/>
      <c r="Q123" s="10">
        <v>57331</v>
      </c>
      <c r="R123" s="10">
        <v>1766563</v>
      </c>
      <c r="S123" s="41">
        <v>10700000</v>
      </c>
      <c r="T123" s="42">
        <f t="shared" si="4"/>
        <v>5.3580373831775699E-3</v>
      </c>
      <c r="U123" s="42">
        <f t="shared" si="4"/>
        <v>0.16509934579439253</v>
      </c>
      <c r="V123" s="10"/>
      <c r="W123" s="10"/>
      <c r="Y123" s="10"/>
      <c r="Z123" s="10"/>
      <c r="AA123" s="10"/>
      <c r="AB123" s="10"/>
      <c r="AC123" s="10"/>
      <c r="AD123" s="10"/>
      <c r="AE123" s="10"/>
      <c r="AF123" s="10"/>
      <c r="AG123" s="10"/>
      <c r="AI123" s="10"/>
      <c r="AJ123" s="10"/>
      <c r="AK123" s="52">
        <v>489.3</v>
      </c>
      <c r="AL123" s="52">
        <v>4184.8</v>
      </c>
      <c r="AM123" s="10">
        <v>1816</v>
      </c>
      <c r="AN123" s="42">
        <f t="shared" si="6"/>
        <v>0.26943832599118944</v>
      </c>
      <c r="AO123" s="42">
        <f t="shared" si="6"/>
        <v>2.3044052863436124</v>
      </c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</row>
    <row r="124" spans="1:59" ht="13.15" x14ac:dyDescent="0.4">
      <c r="A124" s="32">
        <f t="shared" si="5"/>
        <v>1966</v>
      </c>
      <c r="B124" s="32"/>
      <c r="C124" s="32"/>
      <c r="D124" s="32"/>
      <c r="E124" s="32"/>
      <c r="F124" s="32"/>
      <c r="G124" s="52">
        <v>32076</v>
      </c>
      <c r="H124" s="52">
        <v>107569</v>
      </c>
      <c r="I124" s="41">
        <v>25000</v>
      </c>
      <c r="J124" s="42">
        <f t="shared" si="2"/>
        <v>1.28304</v>
      </c>
      <c r="K124" s="42">
        <f t="shared" si="2"/>
        <v>4.3027600000000001</v>
      </c>
      <c r="L124" s="10"/>
      <c r="M124" s="10"/>
      <c r="O124" s="10"/>
      <c r="P124" s="10"/>
      <c r="Q124" s="10">
        <v>54212</v>
      </c>
      <c r="R124" s="10">
        <v>2662274</v>
      </c>
      <c r="S124" s="41">
        <v>12600000</v>
      </c>
      <c r="T124" s="42">
        <f t="shared" si="4"/>
        <v>4.3025396825396829E-3</v>
      </c>
      <c r="U124" s="42">
        <f t="shared" si="4"/>
        <v>0.21129158730158731</v>
      </c>
      <c r="V124" s="10"/>
      <c r="W124" s="10"/>
      <c r="Y124" s="10"/>
      <c r="Z124" s="10"/>
      <c r="AA124" s="10"/>
      <c r="AB124" s="10"/>
      <c r="AC124" s="10"/>
      <c r="AD124" s="10"/>
      <c r="AE124" s="10"/>
      <c r="AF124" s="10"/>
      <c r="AG124" s="10"/>
      <c r="AI124" s="10"/>
      <c r="AJ124" s="10"/>
      <c r="AK124" s="52">
        <v>508.2</v>
      </c>
      <c r="AL124" s="52">
        <v>4632.8999999999996</v>
      </c>
      <c r="AM124" s="10">
        <v>1833</v>
      </c>
      <c r="AN124" s="42">
        <f t="shared" si="6"/>
        <v>0.2772504091653028</v>
      </c>
      <c r="AO124" s="42">
        <f t="shared" si="6"/>
        <v>2.5274959083469719</v>
      </c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</row>
    <row r="125" spans="1:59" ht="13.15" x14ac:dyDescent="0.4">
      <c r="A125" s="32">
        <f t="shared" si="5"/>
        <v>1967</v>
      </c>
      <c r="B125" s="32"/>
      <c r="C125" s="32"/>
      <c r="D125" s="32"/>
      <c r="E125" s="32"/>
      <c r="F125" s="32"/>
      <c r="G125" s="52">
        <v>37529</v>
      </c>
      <c r="H125" s="52">
        <v>117654</v>
      </c>
      <c r="I125" s="41">
        <v>25800</v>
      </c>
      <c r="J125" s="42">
        <f t="shared" si="2"/>
        <v>1.4546124031007752</v>
      </c>
      <c r="K125" s="42">
        <f t="shared" si="2"/>
        <v>4.5602325581395347</v>
      </c>
      <c r="L125" s="10"/>
      <c r="M125" s="10"/>
      <c r="O125" s="10"/>
      <c r="P125" s="10"/>
      <c r="Q125" s="10">
        <v>58472</v>
      </c>
      <c r="R125" s="10">
        <v>3818407</v>
      </c>
      <c r="S125" s="41">
        <v>14500000</v>
      </c>
      <c r="T125" s="42">
        <f t="shared" si="4"/>
        <v>4.0325517241379307E-3</v>
      </c>
      <c r="U125" s="42">
        <f t="shared" si="4"/>
        <v>0.26333841379310347</v>
      </c>
      <c r="V125" s="10"/>
      <c r="W125" s="10"/>
      <c r="Y125" s="10"/>
      <c r="Z125" s="10"/>
      <c r="AA125" s="10"/>
      <c r="AB125" s="10"/>
      <c r="AC125" s="10"/>
      <c r="AD125" s="10"/>
      <c r="AE125" s="10"/>
      <c r="AF125" s="10"/>
      <c r="AG125" s="10"/>
      <c r="AI125" s="10"/>
      <c r="AJ125" s="10"/>
      <c r="AK125" s="52">
        <v>739.3</v>
      </c>
      <c r="AL125" s="52">
        <v>5321.5</v>
      </c>
      <c r="AM125" s="10">
        <v>1955</v>
      </c>
      <c r="AN125" s="42">
        <f t="shared" si="6"/>
        <v>0.37815856777493606</v>
      </c>
      <c r="AO125" s="42">
        <f t="shared" si="6"/>
        <v>2.7219948849104858</v>
      </c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</row>
    <row r="126" spans="1:59" ht="13.15" x14ac:dyDescent="0.4">
      <c r="A126" s="32">
        <f t="shared" si="5"/>
        <v>1968</v>
      </c>
      <c r="B126" s="32"/>
      <c r="C126" s="32"/>
      <c r="D126" s="32"/>
      <c r="E126" s="32"/>
      <c r="F126" s="32"/>
      <c r="G126" s="52">
        <v>54008</v>
      </c>
      <c r="H126" s="52">
        <v>147814</v>
      </c>
      <c r="I126" s="41">
        <v>27800</v>
      </c>
      <c r="J126" s="42">
        <f t="shared" si="2"/>
        <v>1.9427338129496403</v>
      </c>
      <c r="K126" s="42">
        <f t="shared" si="2"/>
        <v>5.3170503597122298</v>
      </c>
      <c r="L126" s="10"/>
      <c r="M126" s="10"/>
      <c r="O126" s="10"/>
      <c r="P126" s="10"/>
      <c r="Q126" s="10">
        <v>57951</v>
      </c>
      <c r="R126" s="10">
        <v>4785834</v>
      </c>
      <c r="S126" s="41">
        <v>16800000</v>
      </c>
      <c r="T126" s="42">
        <f t="shared" si="4"/>
        <v>3.4494642857142857E-3</v>
      </c>
      <c r="U126" s="42">
        <f t="shared" si="4"/>
        <v>0.28487107142857143</v>
      </c>
      <c r="V126" s="10"/>
      <c r="W126" s="10"/>
      <c r="Y126" s="10"/>
      <c r="Z126" s="10"/>
      <c r="AA126" s="10"/>
      <c r="AB126" s="10"/>
      <c r="AC126" s="10"/>
      <c r="AD126" s="10"/>
      <c r="AE126" s="10"/>
      <c r="AF126" s="10"/>
      <c r="AG126" s="10"/>
      <c r="AI126" s="10"/>
      <c r="AJ126" s="10"/>
      <c r="AK126" s="52">
        <v>1074.3</v>
      </c>
      <c r="AL126" s="52">
        <v>6270.8</v>
      </c>
      <c r="AM126" s="10">
        <v>2156</v>
      </c>
      <c r="AN126" s="42">
        <f t="shared" si="6"/>
        <v>0.4982838589981447</v>
      </c>
      <c r="AO126" s="42">
        <f t="shared" si="6"/>
        <v>2.9085343228200373</v>
      </c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</row>
    <row r="127" spans="1:59" ht="13.15" x14ac:dyDescent="0.4">
      <c r="A127" s="32">
        <f t="shared" si="5"/>
        <v>1969</v>
      </c>
      <c r="B127" s="32"/>
      <c r="C127" s="32"/>
      <c r="D127" s="32"/>
      <c r="E127" s="32"/>
      <c r="F127" s="32"/>
      <c r="G127" s="64">
        <v>59270</v>
      </c>
      <c r="H127" s="64">
        <v>156631</v>
      </c>
      <c r="I127" s="49">
        <v>30500</v>
      </c>
      <c r="J127" s="37">
        <f t="shared" si="2"/>
        <v>1.9432786885245901</v>
      </c>
      <c r="K127" s="37">
        <f t="shared" si="2"/>
        <v>5.1354426229508201</v>
      </c>
      <c r="L127" s="10"/>
      <c r="M127" s="10"/>
      <c r="O127" s="10"/>
      <c r="P127" s="10"/>
      <c r="Q127" s="10">
        <v>57974</v>
      </c>
      <c r="R127" s="10">
        <v>5479362</v>
      </c>
      <c r="S127" s="41">
        <v>19500000</v>
      </c>
      <c r="T127" s="42">
        <f t="shared" si="4"/>
        <v>2.9730256410256412E-3</v>
      </c>
      <c r="U127" s="42">
        <f t="shared" si="4"/>
        <v>0.28099292307692308</v>
      </c>
      <c r="V127" s="10"/>
      <c r="W127" s="10"/>
      <c r="Y127" s="10"/>
      <c r="Z127" s="10"/>
      <c r="AA127" s="10"/>
      <c r="AB127" s="10"/>
      <c r="AC127" s="10"/>
      <c r="AD127" s="10"/>
      <c r="AE127" s="10"/>
      <c r="AF127" s="10"/>
      <c r="AG127" s="10"/>
      <c r="AI127" s="10"/>
      <c r="AJ127" s="10"/>
      <c r="AK127" s="52">
        <v>1375.5</v>
      </c>
      <c r="AL127" s="52">
        <v>6888.5</v>
      </c>
      <c r="AM127" s="10">
        <v>2497</v>
      </c>
      <c r="AN127" s="42">
        <f t="shared" si="6"/>
        <v>0.55086103323988789</v>
      </c>
      <c r="AO127" s="42">
        <f t="shared" si="6"/>
        <v>2.7587104525430517</v>
      </c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</row>
    <row r="128" spans="1:59" ht="13.15" x14ac:dyDescent="0.4">
      <c r="A128" s="32">
        <f t="shared" si="5"/>
        <v>1970</v>
      </c>
      <c r="B128" s="32"/>
      <c r="C128" s="32"/>
      <c r="D128" s="32"/>
      <c r="E128" s="32"/>
      <c r="F128" s="32"/>
      <c r="G128" s="52">
        <v>61400</v>
      </c>
      <c r="H128" s="52">
        <v>164800</v>
      </c>
      <c r="I128" s="41">
        <v>33200</v>
      </c>
      <c r="J128" s="42">
        <f t="shared" si="2"/>
        <v>1.8493975903614457</v>
      </c>
      <c r="K128" s="42">
        <f t="shared" si="2"/>
        <v>4.9638554216867474</v>
      </c>
      <c r="L128" s="10"/>
      <c r="M128" s="10"/>
      <c r="O128" s="10"/>
      <c r="P128" s="10"/>
      <c r="Q128" s="10">
        <v>54160</v>
      </c>
      <c r="R128" s="10">
        <v>6226347</v>
      </c>
      <c r="S128" s="41">
        <v>22400000</v>
      </c>
      <c r="T128" s="42">
        <f t="shared" si="4"/>
        <v>2.417857142857143E-3</v>
      </c>
      <c r="U128" s="42">
        <f t="shared" si="4"/>
        <v>0.27796191964285716</v>
      </c>
      <c r="V128" s="10"/>
      <c r="W128" s="10"/>
      <c r="Y128" s="10"/>
      <c r="Z128" s="10"/>
      <c r="AA128" s="10"/>
      <c r="AB128" s="10"/>
      <c r="AC128" s="10"/>
      <c r="AD128" s="10"/>
      <c r="AE128" s="10"/>
      <c r="AF128" s="10"/>
      <c r="AG128" s="10"/>
      <c r="AI128" s="10"/>
      <c r="AJ128" s="10"/>
      <c r="AK128" s="52">
        <v>1570.3</v>
      </c>
      <c r="AL128" s="52">
        <v>7865.1</v>
      </c>
      <c r="AM128" s="10">
        <v>2736</v>
      </c>
      <c r="AN128" s="42">
        <f t="shared" si="6"/>
        <v>0.57394005847953211</v>
      </c>
      <c r="AO128" s="42">
        <f t="shared" si="6"/>
        <v>2.8746710526315793</v>
      </c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</row>
    <row r="129" spans="1:59" ht="13.15" x14ac:dyDescent="0.4">
      <c r="A129" s="32">
        <f t="shared" si="5"/>
        <v>1971</v>
      </c>
      <c r="B129" s="32"/>
      <c r="C129" s="32"/>
      <c r="D129" s="32"/>
      <c r="E129" s="32"/>
      <c r="F129" s="32"/>
      <c r="G129" s="52">
        <v>65768</v>
      </c>
      <c r="H129" s="52">
        <v>173859</v>
      </c>
      <c r="I129" s="41">
        <v>40000</v>
      </c>
      <c r="J129" s="42">
        <f t="shared" si="2"/>
        <v>1.6442000000000001</v>
      </c>
      <c r="K129" s="42">
        <f t="shared" si="2"/>
        <v>4.3464749999999999</v>
      </c>
      <c r="L129" s="10"/>
      <c r="M129" s="10"/>
      <c r="O129" s="10"/>
      <c r="P129" s="10"/>
      <c r="Q129" s="10">
        <v>47453</v>
      </c>
      <c r="R129" s="10">
        <v>7605627</v>
      </c>
      <c r="S129" s="41">
        <v>25800000</v>
      </c>
      <c r="T129" s="42">
        <f t="shared" si="4"/>
        <v>1.8392635658914728E-3</v>
      </c>
      <c r="U129" s="42">
        <f t="shared" si="4"/>
        <v>0.29479174418604653</v>
      </c>
      <c r="V129" s="10"/>
      <c r="W129" s="10"/>
      <c r="Y129" s="10"/>
      <c r="Z129" s="10"/>
      <c r="AA129" s="10"/>
      <c r="AB129" s="10"/>
      <c r="AC129" s="10"/>
      <c r="AD129" s="10"/>
      <c r="AE129" s="10"/>
      <c r="AF129" s="10"/>
      <c r="AG129" s="10"/>
      <c r="AI129" s="10"/>
      <c r="AJ129" s="10"/>
      <c r="AK129" s="52">
        <v>1800.1</v>
      </c>
      <c r="AL129" s="52">
        <v>8782.6</v>
      </c>
      <c r="AM129" s="10">
        <v>2815</v>
      </c>
      <c r="AN129" s="42">
        <f t="shared" si="6"/>
        <v>0.63946714031971574</v>
      </c>
      <c r="AO129" s="42">
        <f t="shared" si="6"/>
        <v>3.119928952042629</v>
      </c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</row>
    <row r="130" spans="1:59" ht="13.15" x14ac:dyDescent="0.4">
      <c r="A130" s="32">
        <f t="shared" si="5"/>
        <v>1972</v>
      </c>
      <c r="B130" s="32"/>
      <c r="C130" s="32"/>
      <c r="D130" s="32"/>
      <c r="E130" s="32"/>
      <c r="F130" s="32"/>
      <c r="G130" s="64">
        <v>69542</v>
      </c>
      <c r="H130" s="64">
        <v>189538</v>
      </c>
      <c r="I130" s="49">
        <v>45500</v>
      </c>
      <c r="J130" s="37">
        <f t="shared" si="2"/>
        <v>1.5283956043956044</v>
      </c>
      <c r="K130" s="37">
        <f t="shared" si="2"/>
        <v>4.1656703296703297</v>
      </c>
      <c r="L130" s="10"/>
      <c r="M130" s="10"/>
      <c r="O130" s="10"/>
      <c r="P130" s="10"/>
      <c r="Q130" s="10">
        <v>43567</v>
      </c>
      <c r="R130" s="10">
        <v>11704291</v>
      </c>
      <c r="S130" s="41">
        <v>31400000</v>
      </c>
      <c r="T130" s="42">
        <f t="shared" si="4"/>
        <v>1.3874840764331209E-3</v>
      </c>
      <c r="U130" s="42">
        <f t="shared" si="4"/>
        <v>0.37274812101910826</v>
      </c>
      <c r="V130" s="10"/>
      <c r="W130" s="10"/>
      <c r="Y130" s="10"/>
      <c r="Z130" s="10"/>
      <c r="AA130" s="10"/>
      <c r="AB130" s="10"/>
      <c r="AC130" s="10"/>
      <c r="AD130" s="10"/>
      <c r="AE130" s="10"/>
      <c r="AF130" s="10"/>
      <c r="AG130" s="10"/>
      <c r="AI130" s="10"/>
      <c r="AJ130" s="10"/>
      <c r="AK130" s="52">
        <v>2392.5</v>
      </c>
      <c r="AL130" s="52">
        <v>10318.700000000001</v>
      </c>
      <c r="AM130" s="10">
        <v>3281.6</v>
      </c>
      <c r="AN130" s="42">
        <f t="shared" si="6"/>
        <v>0.72906509019990251</v>
      </c>
      <c r="AO130" s="42">
        <f t="shared" si="6"/>
        <v>3.1444112627986351</v>
      </c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</row>
    <row r="131" spans="1:59" ht="13.15" x14ac:dyDescent="0.4">
      <c r="A131" s="32">
        <f t="shared" si="5"/>
        <v>1973</v>
      </c>
      <c r="B131" s="32"/>
      <c r="C131" s="32"/>
      <c r="D131" s="32"/>
      <c r="E131" s="32"/>
      <c r="F131" s="32"/>
      <c r="G131" s="52">
        <v>71613</v>
      </c>
      <c r="H131" s="52">
        <v>211636</v>
      </c>
      <c r="I131" s="61">
        <v>50300</v>
      </c>
      <c r="J131" s="42">
        <f t="shared" si="2"/>
        <v>1.4237176938369782</v>
      </c>
      <c r="K131" s="42">
        <f t="shared" si="2"/>
        <v>4.2074751491053677</v>
      </c>
      <c r="L131" s="10"/>
      <c r="M131" s="10"/>
      <c r="O131" s="10"/>
      <c r="P131" s="10"/>
      <c r="Q131" s="10">
        <v>39720</v>
      </c>
      <c r="R131" s="10">
        <v>13154492</v>
      </c>
      <c r="S131" s="41">
        <v>37900000</v>
      </c>
      <c r="T131" s="42">
        <f t="shared" si="4"/>
        <v>1.0480211081794195E-3</v>
      </c>
      <c r="U131" s="42">
        <f t="shared" si="4"/>
        <v>0.34708422163588393</v>
      </c>
      <c r="V131" s="10"/>
      <c r="W131" s="10"/>
      <c r="Y131" s="10"/>
      <c r="Z131" s="10"/>
      <c r="AA131" s="10"/>
      <c r="AB131" s="10"/>
      <c r="AC131" s="10"/>
      <c r="AD131" s="10"/>
      <c r="AE131" s="10"/>
      <c r="AF131" s="10"/>
      <c r="AG131" s="10"/>
      <c r="AI131" s="10"/>
      <c r="AJ131" s="10"/>
      <c r="AK131" s="52">
        <v>2795.3</v>
      </c>
      <c r="AL131" s="52">
        <v>11379.9</v>
      </c>
      <c r="AM131" s="10">
        <v>4034</v>
      </c>
      <c r="AN131" s="42">
        <f t="shared" si="6"/>
        <v>0.69293505205751116</v>
      </c>
      <c r="AO131" s="42">
        <f t="shared" si="6"/>
        <v>2.8209965294992561</v>
      </c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</row>
    <row r="132" spans="1:59" ht="13.15" x14ac:dyDescent="0.4">
      <c r="A132" s="32">
        <f t="shared" si="5"/>
        <v>1974</v>
      </c>
      <c r="B132" s="32"/>
      <c r="C132" s="32"/>
      <c r="D132" s="32"/>
      <c r="E132" s="32"/>
      <c r="F132" s="32"/>
      <c r="G132" s="52">
        <v>58242</v>
      </c>
      <c r="H132" s="52">
        <v>211988</v>
      </c>
      <c r="I132" s="41">
        <v>64800</v>
      </c>
      <c r="J132" s="42">
        <f t="shared" si="2"/>
        <v>0.89879629629629632</v>
      </c>
      <c r="K132" s="42">
        <f t="shared" si="2"/>
        <v>3.2714197530864197</v>
      </c>
      <c r="L132" s="10"/>
      <c r="M132" s="10"/>
      <c r="O132" s="10"/>
      <c r="P132" s="10"/>
      <c r="Q132" s="10">
        <v>36243</v>
      </c>
      <c r="R132" s="10">
        <v>15709423</v>
      </c>
      <c r="S132" s="41">
        <v>46400000</v>
      </c>
      <c r="T132" s="42">
        <f t="shared" si="4"/>
        <v>7.8109913793103448E-4</v>
      </c>
      <c r="U132" s="42">
        <f t="shared" si="4"/>
        <v>0.33856515086206895</v>
      </c>
      <c r="V132" s="10"/>
      <c r="W132" s="10"/>
      <c r="Y132" s="10"/>
      <c r="Z132" s="10"/>
      <c r="AA132" s="10"/>
      <c r="AB132" s="10"/>
      <c r="AC132" s="10"/>
      <c r="AD132" s="10"/>
      <c r="AE132" s="10"/>
      <c r="AF132" s="10"/>
      <c r="AG132" s="10"/>
      <c r="AI132" s="10"/>
      <c r="AJ132" s="10"/>
      <c r="AK132" s="52">
        <v>2935.9</v>
      </c>
      <c r="AL132" s="52">
        <v>12380.1</v>
      </c>
      <c r="AM132" s="10">
        <v>4787</v>
      </c>
      <c r="AN132" s="42">
        <f t="shared" si="6"/>
        <v>0.61330687278044704</v>
      </c>
      <c r="AO132" s="42">
        <f t="shared" si="6"/>
        <v>2.5861917693753917</v>
      </c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</row>
    <row r="133" spans="1:59" ht="13.15" x14ac:dyDescent="0.4">
      <c r="A133" s="32">
        <f t="shared" si="5"/>
        <v>1975</v>
      </c>
      <c r="B133" s="32"/>
      <c r="C133" s="32"/>
      <c r="D133" s="32"/>
      <c r="E133" s="32"/>
      <c r="F133" s="32"/>
      <c r="G133" s="52">
        <v>64193</v>
      </c>
      <c r="H133" s="52">
        <v>232489</v>
      </c>
      <c r="I133" s="41">
        <v>79600</v>
      </c>
      <c r="J133" s="42">
        <f t="shared" si="2"/>
        <v>0.8064447236180905</v>
      </c>
      <c r="K133" s="42">
        <f t="shared" si="2"/>
        <v>2.92071608040201</v>
      </c>
      <c r="L133" s="10"/>
      <c r="M133" s="10"/>
      <c r="O133" s="10"/>
      <c r="P133" s="10"/>
      <c r="Q133" s="10">
        <v>33049</v>
      </c>
      <c r="R133" s="10">
        <v>22795207</v>
      </c>
      <c r="S133" s="41">
        <v>52600000</v>
      </c>
      <c r="T133" s="42">
        <f t="shared" si="4"/>
        <v>6.2830798479087454E-4</v>
      </c>
      <c r="U133" s="42">
        <f t="shared" si="4"/>
        <v>0.43336895437262357</v>
      </c>
      <c r="V133" s="10"/>
      <c r="W133" s="10"/>
      <c r="Y133" s="10"/>
      <c r="Z133" s="10"/>
      <c r="AA133" s="10"/>
      <c r="AB133" s="10"/>
      <c r="AC133" s="10"/>
      <c r="AD133" s="10"/>
      <c r="AE133" s="10"/>
      <c r="AF133" s="10"/>
      <c r="AG133" s="10"/>
      <c r="AI133" s="10"/>
      <c r="AJ133" s="10"/>
      <c r="AK133" s="52">
        <v>3704.9</v>
      </c>
      <c r="AL133" s="52">
        <v>14564.3</v>
      </c>
      <c r="AM133" s="10">
        <v>4660</v>
      </c>
      <c r="AN133" s="42">
        <f t="shared" si="6"/>
        <v>0.79504291845493569</v>
      </c>
      <c r="AO133" s="42">
        <f t="shared" si="6"/>
        <v>3.1253862660944205</v>
      </c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</row>
    <row r="134" spans="1:59" ht="13.15" x14ac:dyDescent="0.4">
      <c r="A134" s="32">
        <f t="shared" si="5"/>
        <v>1976</v>
      </c>
      <c r="B134" s="32"/>
      <c r="C134" s="32"/>
      <c r="D134" s="32"/>
      <c r="E134" s="32"/>
      <c r="F134" s="32"/>
      <c r="G134" s="52">
        <v>86100</v>
      </c>
      <c r="H134" s="52">
        <v>276994</v>
      </c>
      <c r="I134" s="41">
        <v>86200</v>
      </c>
      <c r="J134" s="42">
        <f t="shared" si="2"/>
        <v>0.99883990719257543</v>
      </c>
      <c r="K134" s="42">
        <f t="shared" si="2"/>
        <v>3.21338747099768</v>
      </c>
      <c r="L134" s="10"/>
      <c r="M134" s="10"/>
      <c r="O134" s="10"/>
      <c r="P134" s="10"/>
      <c r="Q134" s="10">
        <v>29623</v>
      </c>
      <c r="R134" s="10">
        <v>32677954</v>
      </c>
      <c r="S134" s="41">
        <v>62400000</v>
      </c>
      <c r="T134" s="42">
        <f t="shared" si="4"/>
        <v>4.7472756410256412E-4</v>
      </c>
      <c r="U134" s="42">
        <f t="shared" si="4"/>
        <v>0.52368516025641021</v>
      </c>
      <c r="V134" s="10"/>
      <c r="W134" s="10"/>
      <c r="Y134" s="10"/>
      <c r="Z134" s="10"/>
      <c r="AA134" s="10"/>
      <c r="AB134" s="10"/>
      <c r="AC134" s="10"/>
      <c r="AD134" s="10"/>
      <c r="AE134" s="10"/>
      <c r="AF134" s="10"/>
      <c r="AG134" s="10"/>
      <c r="AI134" s="10"/>
      <c r="AJ134" s="10"/>
      <c r="AK134" s="52">
        <v>5406</v>
      </c>
      <c r="AL134" s="52">
        <v>18097.400000000001</v>
      </c>
      <c r="AM134" s="10">
        <v>5310</v>
      </c>
      <c r="AN134" s="42">
        <f t="shared" si="6"/>
        <v>1.0180790960451978</v>
      </c>
      <c r="AO134" s="42">
        <f t="shared" si="6"/>
        <v>3.4081732580037669</v>
      </c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</row>
    <row r="135" spans="1:59" ht="13.15" x14ac:dyDescent="0.4">
      <c r="A135" s="32">
        <f t="shared" si="5"/>
        <v>1977</v>
      </c>
      <c r="B135" s="32"/>
      <c r="C135" s="32"/>
      <c r="D135" s="32"/>
      <c r="E135" s="32"/>
      <c r="F135" s="32"/>
      <c r="G135" s="52">
        <v>89900</v>
      </c>
      <c r="H135" s="52">
        <v>291045</v>
      </c>
      <c r="I135" s="41">
        <v>95900</v>
      </c>
      <c r="J135" s="42">
        <f t="shared" si="2"/>
        <v>0.93743482794577682</v>
      </c>
      <c r="K135" s="42">
        <f t="shared" si="2"/>
        <v>3.0348800834202292</v>
      </c>
      <c r="L135" s="10"/>
      <c r="M135" s="10"/>
      <c r="O135" s="10"/>
      <c r="P135" s="10"/>
      <c r="Q135" s="10">
        <v>27321</v>
      </c>
      <c r="R135" s="10">
        <v>46097860</v>
      </c>
      <c r="S135" s="41">
        <v>74300000</v>
      </c>
      <c r="T135" s="42">
        <f t="shared" si="4"/>
        <v>3.6771197846567969E-4</v>
      </c>
      <c r="U135" s="42">
        <f t="shared" si="4"/>
        <v>0.62042880215343199</v>
      </c>
      <c r="V135" s="10"/>
      <c r="W135" s="10"/>
      <c r="Y135" s="10"/>
      <c r="Z135" s="10"/>
      <c r="AA135" s="10"/>
      <c r="AB135" s="10"/>
      <c r="AC135" s="10"/>
      <c r="AD135" s="10"/>
      <c r="AE135" s="10"/>
      <c r="AF135" s="10"/>
      <c r="AG135" s="10"/>
      <c r="AI135" s="10"/>
      <c r="AJ135" s="10"/>
      <c r="AK135" s="52">
        <v>11498</v>
      </c>
      <c r="AL135" s="52">
        <v>25657</v>
      </c>
      <c r="AM135" s="10">
        <v>6250</v>
      </c>
      <c r="AN135" s="42">
        <f t="shared" si="6"/>
        <v>1.83968</v>
      </c>
      <c r="AO135" s="42">
        <f t="shared" si="6"/>
        <v>4.1051200000000003</v>
      </c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</row>
    <row r="136" spans="1:59" ht="13.15" x14ac:dyDescent="0.4">
      <c r="A136" s="32">
        <f t="shared" si="5"/>
        <v>1978</v>
      </c>
      <c r="B136" s="32"/>
      <c r="C136" s="32"/>
      <c r="D136" s="32"/>
      <c r="E136" s="32"/>
      <c r="F136" s="32"/>
      <c r="G136" s="52">
        <v>93800</v>
      </c>
      <c r="H136" s="52">
        <v>325039</v>
      </c>
      <c r="I136" s="41">
        <v>110000</v>
      </c>
      <c r="J136" s="42">
        <f>G136/$I136</f>
        <v>0.85272727272727278</v>
      </c>
      <c r="K136" s="42">
        <f>H136/$I136</f>
        <v>2.9548999999999999</v>
      </c>
      <c r="L136" s="10"/>
      <c r="M136" s="10"/>
      <c r="O136" s="10"/>
      <c r="P136" s="10"/>
      <c r="Q136" s="10">
        <v>16382</v>
      </c>
      <c r="R136" s="10">
        <v>62339876</v>
      </c>
      <c r="S136" s="41">
        <v>85600000</v>
      </c>
      <c r="T136" s="42">
        <f t="shared" si="4"/>
        <v>1.9137850467289719E-4</v>
      </c>
      <c r="U136" s="42">
        <f t="shared" si="4"/>
        <v>0.7282695794392523</v>
      </c>
      <c r="V136" s="10"/>
      <c r="W136" s="10"/>
      <c r="Y136" s="10"/>
      <c r="Z136" s="10"/>
      <c r="AA136" s="10"/>
      <c r="AB136" s="10"/>
      <c r="AC136" s="10"/>
      <c r="AD136" s="10"/>
      <c r="AE136" s="10"/>
      <c r="AF136" s="10"/>
      <c r="AG136" s="10"/>
      <c r="AI136" s="10"/>
      <c r="AJ136" s="10"/>
      <c r="AK136" s="52">
        <v>14247</v>
      </c>
      <c r="AL136" s="52">
        <v>31392</v>
      </c>
      <c r="AM136" s="10">
        <v>11200</v>
      </c>
      <c r="AN136" s="42">
        <f t="shared" si="6"/>
        <v>1.2720535714285715</v>
      </c>
      <c r="AO136" s="42">
        <f t="shared" si="6"/>
        <v>2.8028571428571429</v>
      </c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</row>
    <row r="137" spans="1:59" ht="13.15" x14ac:dyDescent="0.4">
      <c r="A137" s="32">
        <f t="shared" si="5"/>
        <v>1979</v>
      </c>
      <c r="B137" s="32"/>
      <c r="C137" s="32"/>
      <c r="D137" s="32"/>
      <c r="E137" s="32"/>
      <c r="F137" s="32"/>
      <c r="G137" s="52">
        <v>99600</v>
      </c>
      <c r="H137" s="52">
        <v>370396</v>
      </c>
      <c r="I137" s="41">
        <v>111000</v>
      </c>
      <c r="J137" s="42">
        <f>G137/$I137</f>
        <v>0.89729729729729735</v>
      </c>
      <c r="K137" s="42">
        <f>H137/$I137</f>
        <v>3.336900900900901</v>
      </c>
      <c r="L137" s="10"/>
      <c r="M137" s="10"/>
      <c r="O137" s="10"/>
      <c r="P137" s="10"/>
      <c r="Q137" s="10">
        <v>16304</v>
      </c>
      <c r="R137" s="10">
        <v>77553952</v>
      </c>
      <c r="S137" s="50">
        <v>85800000</v>
      </c>
      <c r="T137" s="42">
        <f t="shared" si="4"/>
        <v>1.9002331002331002E-4</v>
      </c>
      <c r="U137" s="42">
        <f t="shared" si="4"/>
        <v>0.90389221445221446</v>
      </c>
      <c r="V137" s="10"/>
      <c r="W137" s="10"/>
      <c r="Y137" s="10"/>
      <c r="Z137" s="10"/>
      <c r="AA137" s="10"/>
      <c r="AB137" s="10"/>
      <c r="AC137" s="10"/>
      <c r="AD137" s="10"/>
      <c r="AE137" s="10"/>
      <c r="AF137" s="10"/>
      <c r="AG137" s="10"/>
      <c r="AI137" s="10"/>
      <c r="AJ137" s="10"/>
      <c r="AK137" s="64">
        <v>15031</v>
      </c>
      <c r="AL137" s="64">
        <v>36042</v>
      </c>
      <c r="AM137" s="35">
        <v>12200</v>
      </c>
      <c r="AN137" s="37">
        <f t="shared" si="6"/>
        <v>1.2320491803278688</v>
      </c>
      <c r="AO137" s="37">
        <f t="shared" si="6"/>
        <v>2.9542622950819672</v>
      </c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</row>
    <row r="138" spans="1:59" ht="13.15" x14ac:dyDescent="0.4">
      <c r="A138" s="32">
        <f t="shared" si="5"/>
        <v>1980</v>
      </c>
      <c r="B138" s="32"/>
      <c r="C138" s="32"/>
      <c r="D138" s="32"/>
      <c r="E138" s="32"/>
      <c r="F138" s="32"/>
      <c r="G138" s="10"/>
      <c r="H138" s="10"/>
      <c r="J138" s="10"/>
      <c r="K138" s="10"/>
      <c r="L138" s="10"/>
      <c r="M138" s="10"/>
      <c r="O138" s="10"/>
      <c r="P138" s="10"/>
      <c r="Q138" s="10">
        <v>15136</v>
      </c>
      <c r="R138" s="10">
        <v>95011898</v>
      </c>
      <c r="S138" s="41">
        <v>94000000</v>
      </c>
      <c r="T138" s="42">
        <f t="shared" si="4"/>
        <v>1.6102127659574467E-4</v>
      </c>
      <c r="U138" s="42">
        <f t="shared" si="4"/>
        <v>1.0107648723404254</v>
      </c>
      <c r="V138" s="87">
        <v>20920.088508281249</v>
      </c>
      <c r="W138" s="87">
        <v>26744.388508281249</v>
      </c>
      <c r="X138" s="150">
        <v>6618</v>
      </c>
      <c r="Y138" s="42">
        <f t="shared" ref="Y138:Z160" si="7">V138/$X138</f>
        <v>3.1610892276036942</v>
      </c>
      <c r="Z138" s="42">
        <f t="shared" si="7"/>
        <v>4.0411587350077438</v>
      </c>
      <c r="AA138" s="42"/>
      <c r="AB138" s="42"/>
      <c r="AC138" s="42"/>
      <c r="AD138" s="42"/>
      <c r="AE138" s="42"/>
      <c r="AF138" s="10">
        <v>6362.6</v>
      </c>
      <c r="AG138" s="10">
        <v>28886.5</v>
      </c>
      <c r="AH138" s="150">
        <v>34700</v>
      </c>
      <c r="AI138" s="42">
        <f>AF138/$AH138</f>
        <v>0.18336023054755043</v>
      </c>
      <c r="AJ138" s="42">
        <f>AG138/$AH138</f>
        <v>0.83246397694524499</v>
      </c>
      <c r="AK138" s="52">
        <v>22774</v>
      </c>
      <c r="AL138" s="52">
        <v>52153</v>
      </c>
      <c r="AM138" s="10">
        <v>13400</v>
      </c>
      <c r="AN138" s="42">
        <f t="shared" si="6"/>
        <v>1.6995522388059701</v>
      </c>
      <c r="AO138" s="42">
        <f t="shared" si="6"/>
        <v>3.8920149253731342</v>
      </c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</row>
    <row r="139" spans="1:59" ht="13.15" x14ac:dyDescent="0.4">
      <c r="A139" s="32">
        <f t="shared" si="5"/>
        <v>1981</v>
      </c>
      <c r="B139" s="32"/>
      <c r="C139" s="32"/>
      <c r="D139" s="32"/>
      <c r="E139" s="32"/>
      <c r="F139" s="32"/>
      <c r="G139" s="10"/>
      <c r="H139" s="10"/>
      <c r="J139" s="10"/>
      <c r="K139" s="10"/>
      <c r="L139" s="10"/>
      <c r="M139" s="10"/>
      <c r="O139" s="10"/>
      <c r="P139" s="10"/>
      <c r="Q139" s="10">
        <v>11914</v>
      </c>
      <c r="R139" s="10">
        <v>106832094</v>
      </c>
      <c r="S139" s="41">
        <v>103000000</v>
      </c>
      <c r="T139" s="42">
        <f t="shared" si="4"/>
        <v>1.1566990291262136E-4</v>
      </c>
      <c r="U139" s="42">
        <f t="shared" si="4"/>
        <v>1.037204796116505</v>
      </c>
      <c r="V139" s="87">
        <v>32037.929990067565</v>
      </c>
      <c r="W139" s="87">
        <v>38769.029990067567</v>
      </c>
      <c r="X139" s="150">
        <v>8384</v>
      </c>
      <c r="Y139" s="42">
        <f t="shared" si="7"/>
        <v>3.821317985456532</v>
      </c>
      <c r="Z139" s="42">
        <f t="shared" si="7"/>
        <v>4.624168653395464</v>
      </c>
      <c r="AA139" s="42"/>
      <c r="AB139" s="42"/>
      <c r="AC139" s="42"/>
      <c r="AD139" s="42"/>
      <c r="AE139" s="42"/>
      <c r="AF139" s="10">
        <v>7470.9</v>
      </c>
      <c r="AG139" s="10">
        <v>36758.300000000003</v>
      </c>
      <c r="AH139" s="150">
        <v>35900</v>
      </c>
      <c r="AI139" s="42">
        <f t="shared" ref="AI139:AJ161" si="8">AF139/$AH139</f>
        <v>0.20810306406685236</v>
      </c>
      <c r="AJ139" s="42">
        <f t="shared" si="8"/>
        <v>1.023908077994429</v>
      </c>
      <c r="AK139" s="64">
        <v>30050</v>
      </c>
      <c r="AL139" s="64">
        <v>65878</v>
      </c>
      <c r="AM139" s="35">
        <v>14800</v>
      </c>
      <c r="AN139" s="37">
        <f t="shared" si="6"/>
        <v>2.0304054054054053</v>
      </c>
      <c r="AO139" s="37">
        <f t="shared" si="6"/>
        <v>4.4512162162162161</v>
      </c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</row>
    <row r="140" spans="1:59" ht="13.15" x14ac:dyDescent="0.4">
      <c r="A140" s="32">
        <f t="shared" si="5"/>
        <v>1982</v>
      </c>
      <c r="B140" s="32"/>
      <c r="C140" s="32"/>
      <c r="D140" s="32"/>
      <c r="E140" s="32"/>
      <c r="F140" s="32"/>
      <c r="G140" s="10"/>
      <c r="H140" s="10"/>
      <c r="J140" s="10"/>
      <c r="K140" s="10"/>
      <c r="L140" s="10"/>
      <c r="M140" s="10"/>
      <c r="O140" s="10"/>
      <c r="P140" s="10"/>
      <c r="Q140" s="10">
        <v>11291</v>
      </c>
      <c r="R140" s="10">
        <v>121339078</v>
      </c>
      <c r="S140" s="41">
        <v>109000000</v>
      </c>
      <c r="T140" s="42">
        <f t="shared" si="4"/>
        <v>1.0358715596330275E-4</v>
      </c>
      <c r="U140" s="42">
        <f t="shared" si="4"/>
        <v>1.1132025504587155</v>
      </c>
      <c r="V140" s="151">
        <v>39209.011555339886</v>
      </c>
      <c r="W140" s="151">
        <v>47761.781555339883</v>
      </c>
      <c r="X140" s="40">
        <v>10661</v>
      </c>
      <c r="Y140" s="39">
        <f t="shared" si="7"/>
        <v>3.6777986638532862</v>
      </c>
      <c r="Z140" s="39">
        <f t="shared" si="7"/>
        <v>4.4800470458061987</v>
      </c>
      <c r="AA140" s="39"/>
      <c r="AB140" s="39"/>
      <c r="AC140" s="39"/>
      <c r="AD140" s="39"/>
      <c r="AE140" s="39"/>
      <c r="AF140" s="10">
        <v>8859.1</v>
      </c>
      <c r="AG140" s="10">
        <v>44631</v>
      </c>
      <c r="AH140" s="150">
        <v>38200</v>
      </c>
      <c r="AI140" s="42">
        <f t="shared" si="8"/>
        <v>0.23191361256544504</v>
      </c>
      <c r="AJ140" s="42">
        <f t="shared" si="8"/>
        <v>1.1683507853403141</v>
      </c>
      <c r="AK140" s="52">
        <v>35376</v>
      </c>
      <c r="AL140" s="52">
        <v>80951</v>
      </c>
      <c r="AM140" s="10">
        <v>16200</v>
      </c>
      <c r="AN140" s="42">
        <f t="shared" si="6"/>
        <v>2.1837037037037037</v>
      </c>
      <c r="AO140" s="42">
        <f t="shared" si="6"/>
        <v>4.996975308641975</v>
      </c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</row>
    <row r="141" spans="1:59" ht="13.15" x14ac:dyDescent="0.4">
      <c r="A141" s="32">
        <f t="shared" si="5"/>
        <v>1983</v>
      </c>
      <c r="B141" s="32"/>
      <c r="C141" s="32"/>
      <c r="D141" s="32"/>
      <c r="E141" s="32"/>
      <c r="F141" s="32"/>
      <c r="G141" s="10"/>
      <c r="H141" s="10"/>
      <c r="J141" s="10"/>
      <c r="K141" s="10"/>
      <c r="L141" s="10"/>
      <c r="M141" s="10"/>
      <c r="O141" s="10"/>
      <c r="P141" s="10"/>
      <c r="Q141" s="10">
        <v>3826</v>
      </c>
      <c r="R141" s="10">
        <v>137244038</v>
      </c>
      <c r="S141" s="41">
        <v>114000000</v>
      </c>
      <c r="T141" s="42">
        <f t="shared" si="4"/>
        <v>3.3561403508771927E-5</v>
      </c>
      <c r="U141" s="42">
        <f t="shared" si="4"/>
        <v>1.2038950701754385</v>
      </c>
      <c r="V141" s="87">
        <v>47315.797787055868</v>
      </c>
      <c r="W141" s="87">
        <v>56456.957787055871</v>
      </c>
      <c r="X141" s="150">
        <v>11537</v>
      </c>
      <c r="Y141" s="42">
        <f t="shared" si="7"/>
        <v>4.1012219629934874</v>
      </c>
      <c r="Z141" s="42">
        <f t="shared" si="7"/>
        <v>4.8935561919958284</v>
      </c>
      <c r="AA141" s="42"/>
      <c r="AB141" s="42"/>
      <c r="AC141" s="42"/>
      <c r="AD141" s="42"/>
      <c r="AE141" s="42"/>
      <c r="AF141" s="35">
        <v>10571</v>
      </c>
      <c r="AG141" s="35">
        <v>56918.9</v>
      </c>
      <c r="AH141" s="48">
        <v>45600</v>
      </c>
      <c r="AI141" s="37">
        <f t="shared" si="8"/>
        <v>0.23182017543859648</v>
      </c>
      <c r="AJ141" s="37">
        <f t="shared" si="8"/>
        <v>1.2482214912280702</v>
      </c>
      <c r="AK141" s="52">
        <v>46729</v>
      </c>
      <c r="AL141" s="52">
        <v>99084</v>
      </c>
      <c r="AM141" s="10">
        <v>23300</v>
      </c>
      <c r="AN141" s="42">
        <f t="shared" si="6"/>
        <v>2.0055364806866951</v>
      </c>
      <c r="AO141" s="42">
        <f t="shared" si="6"/>
        <v>4.2525321888412018</v>
      </c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</row>
    <row r="142" spans="1:59" ht="13.15" x14ac:dyDescent="0.4">
      <c r="A142" s="32">
        <f t="shared" si="5"/>
        <v>1984</v>
      </c>
      <c r="B142" s="32"/>
      <c r="C142" s="32"/>
      <c r="D142" s="32"/>
      <c r="E142" s="32"/>
      <c r="F142" s="32"/>
      <c r="G142" s="10"/>
      <c r="H142" s="10"/>
      <c r="J142" s="10"/>
      <c r="K142" s="10"/>
      <c r="L142" s="10"/>
      <c r="M142" s="10"/>
      <c r="O142" s="10"/>
      <c r="P142" s="10"/>
      <c r="Q142" s="10">
        <v>3153</v>
      </c>
      <c r="R142" s="10">
        <v>150139544</v>
      </c>
      <c r="S142" s="41">
        <v>118000000</v>
      </c>
      <c r="T142" s="42">
        <f t="shared" si="4"/>
        <v>2.6720338983050846E-5</v>
      </c>
      <c r="U142" s="42">
        <f t="shared" si="4"/>
        <v>1.2723690169491526</v>
      </c>
      <c r="V142" s="87">
        <v>52136.407965481732</v>
      </c>
      <c r="W142" s="87">
        <v>60764.277965481735</v>
      </c>
      <c r="X142" s="150">
        <v>12603</v>
      </c>
      <c r="Y142" s="42">
        <f t="shared" si="7"/>
        <v>4.1368251976102304</v>
      </c>
      <c r="Z142" s="42">
        <f t="shared" si="7"/>
        <v>4.8214137876284804</v>
      </c>
      <c r="AA142" s="42"/>
      <c r="AB142" s="42"/>
      <c r="AC142" s="42"/>
      <c r="AD142" s="42"/>
      <c r="AE142" s="42"/>
      <c r="AF142" s="10">
        <v>11300</v>
      </c>
      <c r="AG142" s="10">
        <v>69035</v>
      </c>
      <c r="AH142" s="150">
        <v>56900</v>
      </c>
      <c r="AI142" s="42">
        <f t="shared" si="8"/>
        <v>0.19859402460456943</v>
      </c>
      <c r="AJ142" s="42">
        <f t="shared" si="8"/>
        <v>1.213268892794376</v>
      </c>
      <c r="AK142" s="52"/>
      <c r="AL142" s="52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</row>
    <row r="143" spans="1:59" ht="13.15" x14ac:dyDescent="0.4">
      <c r="A143" s="32">
        <f t="shared" si="5"/>
        <v>1985</v>
      </c>
      <c r="B143" s="32"/>
      <c r="C143" s="32"/>
      <c r="D143" s="32"/>
      <c r="E143" s="32"/>
      <c r="F143" s="32"/>
      <c r="G143" s="10"/>
      <c r="H143" s="10"/>
      <c r="J143" s="10"/>
      <c r="K143" s="10"/>
      <c r="L143" s="10"/>
      <c r="M143" s="10"/>
      <c r="O143" s="10"/>
      <c r="P143" s="10"/>
      <c r="Q143" s="10"/>
      <c r="R143" s="10"/>
      <c r="T143" s="10"/>
      <c r="U143" s="10"/>
      <c r="V143" s="87">
        <v>62625.862366047419</v>
      </c>
      <c r="W143" s="87">
        <v>71993.76236604742</v>
      </c>
      <c r="X143" s="150">
        <v>13922</v>
      </c>
      <c r="Y143" s="42">
        <f t="shared" si="7"/>
        <v>4.4983380524384007</v>
      </c>
      <c r="Z143" s="42">
        <f t="shared" si="7"/>
        <v>5.1712226954494627</v>
      </c>
      <c r="AA143" s="42"/>
      <c r="AB143" s="42"/>
      <c r="AC143" s="42"/>
      <c r="AD143" s="42"/>
      <c r="AE143" s="42"/>
      <c r="AF143" s="10">
        <v>13712</v>
      </c>
      <c r="AG143" s="10">
        <v>89684.2</v>
      </c>
      <c r="AH143" s="150">
        <v>68900</v>
      </c>
      <c r="AI143" s="42">
        <f t="shared" si="8"/>
        <v>0.19901306240928882</v>
      </c>
      <c r="AJ143" s="42">
        <f t="shared" si="8"/>
        <v>1.3016574746008709</v>
      </c>
      <c r="AK143" s="52"/>
      <c r="AL143" s="52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</row>
    <row r="144" spans="1:59" ht="13.15" x14ac:dyDescent="0.4">
      <c r="A144" s="32">
        <f t="shared" si="5"/>
        <v>1986</v>
      </c>
      <c r="B144" s="32"/>
      <c r="C144" s="32"/>
      <c r="D144" s="32"/>
      <c r="E144" s="32"/>
      <c r="F144" s="32"/>
      <c r="G144" s="10"/>
      <c r="H144" s="10"/>
      <c r="J144" s="10"/>
      <c r="K144" s="10"/>
      <c r="L144" s="10"/>
      <c r="M144" s="10"/>
      <c r="O144" s="10"/>
      <c r="P144" s="10"/>
      <c r="Q144" s="10"/>
      <c r="R144" s="10"/>
      <c r="T144" s="10"/>
      <c r="U144" s="10"/>
      <c r="V144" s="87">
        <v>71326.8398963293</v>
      </c>
      <c r="W144" s="87">
        <v>80642.3398963293</v>
      </c>
      <c r="X144" s="150">
        <v>15840</v>
      </c>
      <c r="Y144" s="42">
        <f t="shared" si="7"/>
        <v>4.502957064162203</v>
      </c>
      <c r="Z144" s="42">
        <f t="shared" si="7"/>
        <v>5.0910568116369506</v>
      </c>
      <c r="AA144" s="42"/>
      <c r="AB144" s="42"/>
      <c r="AC144" s="42"/>
      <c r="AD144" s="42"/>
      <c r="AE144" s="42"/>
      <c r="AF144" s="10">
        <v>19263</v>
      </c>
      <c r="AG144" s="10">
        <v>145032.70000000001</v>
      </c>
      <c r="AH144" s="150">
        <v>79200</v>
      </c>
      <c r="AI144" s="42">
        <f t="shared" si="8"/>
        <v>0.24321969696969697</v>
      </c>
      <c r="AJ144" s="42">
        <f t="shared" si="8"/>
        <v>1.8312209595959597</v>
      </c>
      <c r="AK144" s="52"/>
      <c r="AL144" s="52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</row>
    <row r="145" spans="1:59" ht="13.15" x14ac:dyDescent="0.4">
      <c r="A145" s="32">
        <f t="shared" si="5"/>
        <v>1987</v>
      </c>
      <c r="B145" s="32"/>
      <c r="C145" s="32"/>
      <c r="D145" s="32"/>
      <c r="E145" s="32"/>
      <c r="F145" s="32"/>
      <c r="G145" s="10"/>
      <c r="H145" s="10"/>
      <c r="J145" s="10"/>
      <c r="K145" s="10"/>
      <c r="L145" s="10"/>
      <c r="M145" s="10"/>
      <c r="O145" s="10"/>
      <c r="P145" s="10"/>
      <c r="Q145" s="10"/>
      <c r="R145" s="10"/>
      <c r="T145" s="10"/>
      <c r="U145" s="10"/>
      <c r="V145" s="87">
        <v>66233.158072728562</v>
      </c>
      <c r="W145" s="87">
        <v>78562.848072728564</v>
      </c>
      <c r="X145" s="150">
        <v>18657</v>
      </c>
      <c r="Y145" s="42">
        <f t="shared" si="7"/>
        <v>3.5500433120399078</v>
      </c>
      <c r="Z145" s="42">
        <f t="shared" si="7"/>
        <v>4.2109046509475565</v>
      </c>
      <c r="AA145" s="42"/>
      <c r="AB145" s="42"/>
      <c r="AC145" s="42"/>
      <c r="AD145" s="42"/>
      <c r="AE145" s="42"/>
      <c r="AF145" s="10">
        <v>22894</v>
      </c>
      <c r="AG145" s="10">
        <v>183807.4</v>
      </c>
      <c r="AH145" s="150">
        <v>101200</v>
      </c>
      <c r="AI145" s="42">
        <f t="shared" si="8"/>
        <v>0.22622529644268774</v>
      </c>
      <c r="AJ145" s="42">
        <f t="shared" si="8"/>
        <v>1.8162786561264821</v>
      </c>
      <c r="AK145" s="52"/>
      <c r="AL145" s="52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</row>
    <row r="146" spans="1:59" ht="13.15" x14ac:dyDescent="0.4">
      <c r="A146" s="32">
        <f t="shared" si="5"/>
        <v>1988</v>
      </c>
      <c r="B146" s="32"/>
      <c r="C146" s="32"/>
      <c r="D146" s="32"/>
      <c r="E146" s="32"/>
      <c r="F146" s="32"/>
      <c r="G146" s="10"/>
      <c r="H146" s="10"/>
      <c r="J146" s="10"/>
      <c r="K146" s="10"/>
      <c r="L146" s="10"/>
      <c r="M146" s="10"/>
      <c r="O146" s="10"/>
      <c r="P146" s="10"/>
      <c r="Q146" s="10"/>
      <c r="R146" s="10"/>
      <c r="T146" s="10"/>
      <c r="U146" s="10"/>
      <c r="V146" s="87">
        <v>48873.853277810929</v>
      </c>
      <c r="W146" s="87">
        <v>60251.78327781093</v>
      </c>
      <c r="X146" s="150">
        <v>22890</v>
      </c>
      <c r="Y146" s="42">
        <f t="shared" si="7"/>
        <v>2.1351617858370875</v>
      </c>
      <c r="Z146" s="42">
        <f t="shared" si="7"/>
        <v>2.632231685356528</v>
      </c>
      <c r="AA146" s="42"/>
      <c r="AB146" s="42"/>
      <c r="AC146" s="42"/>
      <c r="AD146" s="42"/>
      <c r="AE146" s="42"/>
      <c r="AF146" s="10">
        <v>22362</v>
      </c>
      <c r="AG146" s="10">
        <v>228369.8</v>
      </c>
      <c r="AH146" s="150">
        <v>112900</v>
      </c>
      <c r="AI146" s="42">
        <f t="shared" si="8"/>
        <v>0.19806908768821965</v>
      </c>
      <c r="AJ146" s="42">
        <f t="shared" si="8"/>
        <v>2.0227617360496013</v>
      </c>
      <c r="AK146" s="52"/>
      <c r="AL146" s="52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</row>
    <row r="147" spans="1:59" ht="13.15" x14ac:dyDescent="0.4">
      <c r="A147" s="32">
        <f t="shared" si="5"/>
        <v>1989</v>
      </c>
      <c r="B147" s="32"/>
      <c r="C147" s="32"/>
      <c r="D147" s="32"/>
      <c r="E147" s="32"/>
      <c r="F147" s="32"/>
      <c r="G147" s="10"/>
      <c r="H147" s="10"/>
      <c r="J147" s="10"/>
      <c r="K147" s="10"/>
      <c r="L147" s="10"/>
      <c r="M147" s="10"/>
      <c r="O147" s="10"/>
      <c r="P147" s="10"/>
      <c r="Q147" s="10"/>
      <c r="R147" s="10"/>
      <c r="T147" s="10"/>
      <c r="U147" s="10"/>
      <c r="V147" s="87">
        <v>40156.118705425506</v>
      </c>
      <c r="W147" s="87">
        <v>54547.508705425505</v>
      </c>
      <c r="X147" s="150">
        <v>25962</v>
      </c>
      <c r="Y147" s="42">
        <f t="shared" si="7"/>
        <v>1.5467267046231226</v>
      </c>
      <c r="Z147" s="42">
        <f t="shared" si="7"/>
        <v>2.1010518721756992</v>
      </c>
      <c r="AA147" s="42"/>
      <c r="AB147" s="42"/>
      <c r="AC147" s="42"/>
      <c r="AD147" s="42"/>
      <c r="AE147" s="42"/>
      <c r="AF147" s="10">
        <v>22333</v>
      </c>
      <c r="AG147" s="10">
        <v>261274.4</v>
      </c>
      <c r="AH147" s="150">
        <v>152400</v>
      </c>
      <c r="AI147" s="42">
        <f t="shared" si="8"/>
        <v>0.14654199475065616</v>
      </c>
      <c r="AJ147" s="42">
        <f t="shared" si="8"/>
        <v>1.7143989501312336</v>
      </c>
      <c r="AK147" s="52"/>
      <c r="AL147" s="52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</row>
    <row r="148" spans="1:59" ht="13.15" x14ac:dyDescent="0.4">
      <c r="A148" s="32">
        <f t="shared" si="5"/>
        <v>1990</v>
      </c>
      <c r="B148" s="32"/>
      <c r="C148" s="32"/>
      <c r="D148" s="32"/>
      <c r="E148" s="32"/>
      <c r="F148" s="32"/>
      <c r="G148" s="10"/>
      <c r="H148" s="10"/>
      <c r="J148" s="10"/>
      <c r="K148" s="10"/>
      <c r="L148" s="10"/>
      <c r="M148" s="10"/>
      <c r="O148" s="10"/>
      <c r="P148" s="10"/>
      <c r="Q148" s="10"/>
      <c r="R148" s="10"/>
      <c r="T148" s="10"/>
      <c r="U148" s="10"/>
      <c r="V148" s="87">
        <v>50068.504106367909</v>
      </c>
      <c r="W148" s="87">
        <v>68627.47410636791</v>
      </c>
      <c r="X148" s="150">
        <v>32089</v>
      </c>
      <c r="Y148" s="42">
        <f t="shared" si="7"/>
        <v>1.5603011657068748</v>
      </c>
      <c r="Z148" s="42">
        <f t="shared" si="7"/>
        <v>2.1386604165404939</v>
      </c>
      <c r="AA148" s="42"/>
      <c r="AB148" s="42"/>
      <c r="AC148" s="42"/>
      <c r="AD148" s="42"/>
      <c r="AE148" s="42"/>
      <c r="AF148" s="10">
        <v>24040</v>
      </c>
      <c r="AG148" s="10">
        <v>273168.7</v>
      </c>
      <c r="AH148" s="150">
        <v>180900</v>
      </c>
      <c r="AI148" s="42">
        <f t="shared" si="8"/>
        <v>0.13289110005527915</v>
      </c>
      <c r="AJ148" s="42">
        <f t="shared" si="8"/>
        <v>1.5100536207849642</v>
      </c>
      <c r="AK148" s="52"/>
      <c r="AL148" s="52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</row>
    <row r="149" spans="1:59" ht="13.15" x14ac:dyDescent="0.4">
      <c r="A149" s="32">
        <f t="shared" si="5"/>
        <v>1991</v>
      </c>
      <c r="B149" s="32"/>
      <c r="C149" s="32"/>
      <c r="D149" s="32"/>
      <c r="E149" s="32"/>
      <c r="F149" s="32"/>
      <c r="G149" s="10"/>
      <c r="H149" s="10"/>
      <c r="J149" s="10"/>
      <c r="K149" s="10"/>
      <c r="L149" s="10"/>
      <c r="M149" s="10"/>
      <c r="O149" s="10"/>
      <c r="P149" s="10"/>
      <c r="Q149" s="10"/>
      <c r="R149" s="10"/>
      <c r="T149" s="10"/>
      <c r="U149" s="10"/>
      <c r="V149" s="87">
        <v>52531.88061867041</v>
      </c>
      <c r="W149" s="87">
        <v>73134.020618670416</v>
      </c>
      <c r="X149" s="150">
        <v>37486</v>
      </c>
      <c r="Y149" s="42">
        <f t="shared" si="7"/>
        <v>1.4013733292074484</v>
      </c>
      <c r="Z149" s="42">
        <f t="shared" si="7"/>
        <v>1.9509689115581927</v>
      </c>
      <c r="AA149" s="42"/>
      <c r="AB149" s="42"/>
      <c r="AC149" s="42"/>
      <c r="AD149" s="42"/>
      <c r="AE149" s="42"/>
      <c r="AF149" s="10">
        <v>25101</v>
      </c>
      <c r="AG149" s="10">
        <v>316719.7</v>
      </c>
      <c r="AH149" s="150">
        <v>220800</v>
      </c>
      <c r="AI149" s="42">
        <f t="shared" si="8"/>
        <v>0.1136820652173913</v>
      </c>
      <c r="AJ149" s="42">
        <f t="shared" si="8"/>
        <v>1.4344189311594204</v>
      </c>
      <c r="AK149" s="52"/>
      <c r="AL149" s="52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</row>
    <row r="150" spans="1:59" ht="13.15" x14ac:dyDescent="0.4">
      <c r="A150" s="32">
        <f t="shared" si="5"/>
        <v>1992</v>
      </c>
      <c r="B150" s="32"/>
      <c r="C150" s="32"/>
      <c r="D150" s="32"/>
      <c r="E150" s="32"/>
      <c r="F150" s="32"/>
      <c r="G150" s="10"/>
      <c r="H150" s="10"/>
      <c r="J150" s="10"/>
      <c r="K150" s="10"/>
      <c r="L150" s="10"/>
      <c r="M150" s="10"/>
      <c r="O150" s="10"/>
      <c r="P150" s="10"/>
      <c r="Q150" s="10"/>
      <c r="R150" s="10"/>
      <c r="T150" s="10"/>
      <c r="U150" s="10"/>
      <c r="V150" s="87">
        <v>53613.580530479368</v>
      </c>
      <c r="W150" s="87">
        <v>77422.540530479368</v>
      </c>
      <c r="X150" s="150">
        <v>43767</v>
      </c>
      <c r="Y150" s="42">
        <f t="shared" si="7"/>
        <v>1.2249772780971822</v>
      </c>
      <c r="Z150" s="42">
        <f t="shared" si="7"/>
        <v>1.7689706977969559</v>
      </c>
      <c r="AA150" s="42"/>
      <c r="AB150" s="42"/>
      <c r="AC150" s="42"/>
      <c r="AD150" s="42"/>
      <c r="AE150" s="42"/>
      <c r="AF150" s="10">
        <v>25832</v>
      </c>
      <c r="AG150" s="10">
        <v>476086.9</v>
      </c>
      <c r="AH150" s="150">
        <v>242700</v>
      </c>
      <c r="AI150" s="42">
        <f t="shared" si="8"/>
        <v>0.10643592913061392</v>
      </c>
      <c r="AJ150" s="42">
        <f t="shared" si="8"/>
        <v>1.9616271116604862</v>
      </c>
      <c r="AK150" s="52"/>
      <c r="AL150" s="52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</row>
    <row r="151" spans="1:59" ht="13.15" x14ac:dyDescent="0.4">
      <c r="A151" s="32">
        <f t="shared" si="5"/>
        <v>1993</v>
      </c>
      <c r="B151" s="32"/>
      <c r="C151" s="32"/>
      <c r="D151" s="32"/>
      <c r="E151" s="32"/>
      <c r="F151" s="32"/>
      <c r="G151" s="10"/>
      <c r="H151" s="10"/>
      <c r="J151" s="10"/>
      <c r="K151" s="10"/>
      <c r="L151" s="10"/>
      <c r="M151" s="10"/>
      <c r="O151" s="10"/>
      <c r="P151" s="10"/>
      <c r="Q151" s="10"/>
      <c r="R151" s="10"/>
      <c r="T151" s="10"/>
      <c r="U151" s="10"/>
      <c r="V151" s="87">
        <v>56414.550959465414</v>
      </c>
      <c r="W151" s="87">
        <v>82392.260959465406</v>
      </c>
      <c r="X151" s="150">
        <v>51548</v>
      </c>
      <c r="Y151" s="42">
        <f t="shared" si="7"/>
        <v>1.0944081430795649</v>
      </c>
      <c r="Z151" s="42">
        <f t="shared" si="7"/>
        <v>1.5983599937818229</v>
      </c>
      <c r="AA151" s="42"/>
      <c r="AB151" s="42"/>
      <c r="AC151" s="42"/>
      <c r="AD151" s="42"/>
      <c r="AE151" s="42"/>
      <c r="AF151" s="10">
        <v>27688</v>
      </c>
      <c r="AG151" s="10">
        <v>543146.1</v>
      </c>
      <c r="AH151" s="150">
        <v>258800</v>
      </c>
      <c r="AI151" s="42">
        <f t="shared" si="8"/>
        <v>0.10698608964451314</v>
      </c>
      <c r="AJ151" s="42">
        <f t="shared" si="8"/>
        <v>2.0987098145285934</v>
      </c>
      <c r="AK151" s="52"/>
      <c r="AL151" s="52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</row>
    <row r="152" spans="1:59" ht="13.15" x14ac:dyDescent="0.4">
      <c r="A152" s="32">
        <f t="shared" si="5"/>
        <v>1994</v>
      </c>
      <c r="B152" s="32"/>
      <c r="C152" s="32"/>
      <c r="D152" s="32"/>
      <c r="E152" s="32"/>
      <c r="F152" s="32"/>
      <c r="G152" s="10"/>
      <c r="H152" s="10"/>
      <c r="J152" s="10"/>
      <c r="K152" s="10"/>
      <c r="L152" s="10"/>
      <c r="M152" s="10"/>
      <c r="O152" s="10"/>
      <c r="P152" s="10"/>
      <c r="Q152" s="10"/>
      <c r="R152" s="10"/>
      <c r="S152" s="10"/>
      <c r="T152" s="10"/>
      <c r="U152" s="10"/>
      <c r="V152" s="87">
        <v>36770.422957740499</v>
      </c>
      <c r="W152" s="87">
        <v>64173.992957740498</v>
      </c>
      <c r="X152" s="150">
        <v>61741</v>
      </c>
      <c r="Y152" s="42">
        <f t="shared" si="7"/>
        <v>0.59555923871884964</v>
      </c>
      <c r="Z152" s="42">
        <f t="shared" si="7"/>
        <v>1.0394064391205278</v>
      </c>
      <c r="AA152" s="42"/>
      <c r="AB152" s="42"/>
      <c r="AC152" s="42"/>
      <c r="AD152" s="42"/>
      <c r="AE152" s="42"/>
      <c r="AF152" s="10">
        <v>29913</v>
      </c>
      <c r="AG152" s="10">
        <v>595846.19999999995</v>
      </c>
      <c r="AH152" s="150">
        <v>319021</v>
      </c>
      <c r="AI152" s="42">
        <f t="shared" si="8"/>
        <v>9.3764987257892118E-2</v>
      </c>
      <c r="AJ152" s="42">
        <f t="shared" si="8"/>
        <v>1.8677334720911789</v>
      </c>
      <c r="AK152" s="52"/>
      <c r="AL152" s="52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</row>
    <row r="153" spans="1:59" ht="13.15" x14ac:dyDescent="0.4">
      <c r="A153" s="32">
        <f t="shared" si="5"/>
        <v>1995</v>
      </c>
      <c r="B153" s="32"/>
      <c r="C153" s="32"/>
      <c r="D153" s="32"/>
      <c r="E153" s="32"/>
      <c r="F153" s="32"/>
      <c r="G153" s="10"/>
      <c r="H153" s="10"/>
      <c r="J153" s="10"/>
      <c r="K153" s="10"/>
      <c r="L153" s="10"/>
      <c r="M153" s="10"/>
      <c r="O153" s="10"/>
      <c r="P153" s="10"/>
      <c r="Q153" s="10"/>
      <c r="R153" s="10"/>
      <c r="S153" s="10"/>
      <c r="T153" s="10"/>
      <c r="U153" s="10"/>
      <c r="V153" s="87">
        <v>32848.746327942834</v>
      </c>
      <c r="W153" s="87">
        <v>63897.556327942832</v>
      </c>
      <c r="X153" s="150">
        <v>72820</v>
      </c>
      <c r="Y153" s="42">
        <f t="shared" si="7"/>
        <v>0.45109511573664973</v>
      </c>
      <c r="Z153" s="42">
        <f t="shared" si="7"/>
        <v>0.87747262191627073</v>
      </c>
      <c r="AA153" s="42"/>
      <c r="AB153" s="42"/>
      <c r="AC153" s="42"/>
      <c r="AD153" s="42"/>
      <c r="AE153" s="42"/>
      <c r="AF153" s="10">
        <v>28525</v>
      </c>
      <c r="AG153" s="10">
        <v>765525</v>
      </c>
      <c r="AH153" s="150">
        <v>352113</v>
      </c>
      <c r="AI153" s="42">
        <f t="shared" si="8"/>
        <v>8.1010925469948564E-2</v>
      </c>
      <c r="AJ153" s="42">
        <f t="shared" si="8"/>
        <v>2.1740889998381201</v>
      </c>
      <c r="AK153" s="10"/>
      <c r="AL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</row>
    <row r="154" spans="1:59" ht="13.15" x14ac:dyDescent="0.4">
      <c r="A154" s="32">
        <f t="shared" si="5"/>
        <v>1996</v>
      </c>
      <c r="B154" s="32"/>
      <c r="C154" s="32"/>
      <c r="D154" s="32"/>
      <c r="E154" s="32"/>
      <c r="F154" s="32"/>
      <c r="G154" s="10"/>
      <c r="H154" s="10"/>
      <c r="J154" s="10"/>
      <c r="K154" s="10"/>
      <c r="L154" s="10"/>
      <c r="M154" s="10"/>
      <c r="O154" s="10"/>
      <c r="P154" s="10"/>
      <c r="Q154" s="10"/>
      <c r="R154" s="10"/>
      <c r="S154" s="10"/>
      <c r="T154" s="10"/>
      <c r="U154" s="10"/>
      <c r="V154" s="87">
        <v>30540.161164093042</v>
      </c>
      <c r="W154" s="87">
        <v>63107.991164093044</v>
      </c>
      <c r="X154" s="150">
        <v>85528</v>
      </c>
      <c r="Y154" s="42">
        <f t="shared" si="7"/>
        <v>0.35707792961478163</v>
      </c>
      <c r="Z154" s="42">
        <f t="shared" si="7"/>
        <v>0.7378635202985343</v>
      </c>
      <c r="AA154" s="42"/>
      <c r="AB154" s="42"/>
      <c r="AC154" s="42"/>
      <c r="AD154" s="42"/>
      <c r="AE154" s="42"/>
      <c r="AF154" s="10">
        <v>27072</v>
      </c>
      <c r="AG154" s="10">
        <v>747967</v>
      </c>
      <c r="AH154" s="150">
        <v>425406</v>
      </c>
      <c r="AI154" s="42">
        <f t="shared" si="8"/>
        <v>6.3638030493222947E-2</v>
      </c>
      <c r="AJ154" s="42">
        <f t="shared" si="8"/>
        <v>1.7582427140190782</v>
      </c>
      <c r="AK154" s="10"/>
      <c r="AL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</row>
    <row r="155" spans="1:59" ht="13.15" x14ac:dyDescent="0.4">
      <c r="A155" s="32">
        <f t="shared" si="5"/>
        <v>1997</v>
      </c>
      <c r="B155" s="32"/>
      <c r="C155" s="32"/>
      <c r="D155" s="32"/>
      <c r="E155" s="32"/>
      <c r="F155" s="32"/>
      <c r="G155" s="10"/>
      <c r="H155" s="10"/>
      <c r="J155" s="10"/>
      <c r="K155" s="10"/>
      <c r="L155" s="10"/>
      <c r="M155" s="10"/>
      <c r="O155" s="10"/>
      <c r="P155" s="10"/>
      <c r="Q155" s="10"/>
      <c r="R155" s="10"/>
      <c r="S155" s="10"/>
      <c r="T155" s="10"/>
      <c r="U155" s="10"/>
      <c r="V155" s="152">
        <v>182215.66634454977</v>
      </c>
      <c r="W155" s="152">
        <v>228871.52634454978</v>
      </c>
      <c r="X155" s="153">
        <v>93368</v>
      </c>
      <c r="Y155" s="154">
        <f t="shared" si="7"/>
        <v>1.9515858360953406</v>
      </c>
      <c r="Z155" s="154">
        <f t="shared" si="7"/>
        <v>2.451284448039476</v>
      </c>
      <c r="AA155" s="39"/>
      <c r="AB155" s="39"/>
      <c r="AC155" s="39"/>
      <c r="AD155" s="39"/>
      <c r="AE155" s="39"/>
      <c r="AF155" s="10">
        <v>26395</v>
      </c>
      <c r="AG155" s="10">
        <v>746482</v>
      </c>
      <c r="AH155" s="150">
        <v>483959</v>
      </c>
      <c r="AI155" s="42">
        <f t="shared" si="8"/>
        <v>5.4539744069229006E-2</v>
      </c>
      <c r="AJ155" s="42">
        <f t="shared" si="8"/>
        <v>1.5424488438070167</v>
      </c>
      <c r="AK155" s="10"/>
      <c r="AL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</row>
    <row r="156" spans="1:59" ht="13.15" x14ac:dyDescent="0.4">
      <c r="A156" s="32">
        <f t="shared" si="5"/>
        <v>1998</v>
      </c>
      <c r="B156" s="32"/>
      <c r="C156" s="32"/>
      <c r="D156" s="32"/>
      <c r="E156" s="32"/>
      <c r="F156" s="32"/>
      <c r="G156" s="10"/>
      <c r="H156" s="10"/>
      <c r="J156" s="10"/>
      <c r="K156" s="10"/>
      <c r="L156" s="87">
        <v>540122.625</v>
      </c>
      <c r="M156" s="87">
        <v>640122.625</v>
      </c>
      <c r="N156" s="90">
        <v>152263</v>
      </c>
      <c r="O156" s="42">
        <f t="shared" ref="O156:P161" si="9">L156/$N156</f>
        <v>3.5473005589013744</v>
      </c>
      <c r="P156" s="42">
        <f t="shared" si="9"/>
        <v>4.2040589309287224</v>
      </c>
      <c r="Q156" s="10"/>
      <c r="R156" s="10"/>
      <c r="S156" s="10"/>
      <c r="T156" s="10"/>
      <c r="U156" s="10"/>
      <c r="V156" s="87">
        <v>466316.72989953088</v>
      </c>
      <c r="W156" s="87">
        <v>529255.95989953086</v>
      </c>
      <c r="X156" s="150">
        <v>96673</v>
      </c>
      <c r="Y156" s="42">
        <f t="shared" si="7"/>
        <v>4.8236501391239628</v>
      </c>
      <c r="Z156" s="42">
        <f t="shared" si="7"/>
        <v>5.474702966697329</v>
      </c>
      <c r="AA156" s="155">
        <v>1557</v>
      </c>
      <c r="AB156" s="155">
        <v>2946</v>
      </c>
      <c r="AC156" s="155">
        <v>469</v>
      </c>
      <c r="AD156" s="57">
        <f>AA156/$AC156</f>
        <v>3.3198294243070361</v>
      </c>
      <c r="AE156" s="57">
        <f>AB156/$AC156</f>
        <v>6.2814498933901923</v>
      </c>
      <c r="AF156" s="10">
        <v>29173</v>
      </c>
      <c r="AG156" s="10">
        <v>855749</v>
      </c>
      <c r="AH156" s="150">
        <v>470942</v>
      </c>
      <c r="AI156" s="42">
        <f t="shared" si="8"/>
        <v>6.194605705161145E-2</v>
      </c>
      <c r="AJ156" s="42">
        <f t="shared" si="8"/>
        <v>1.8171006196092088</v>
      </c>
      <c r="AK156" s="10"/>
      <c r="AL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</row>
    <row r="157" spans="1:59" ht="13.15" x14ac:dyDescent="0.4">
      <c r="A157" s="32">
        <f t="shared" si="5"/>
        <v>1999</v>
      </c>
      <c r="B157" s="32"/>
      <c r="C157" s="32"/>
      <c r="D157" s="32"/>
      <c r="E157" s="32"/>
      <c r="F157" s="32"/>
      <c r="G157" s="10"/>
      <c r="H157" s="10"/>
      <c r="J157" s="10"/>
      <c r="K157" s="10"/>
      <c r="L157" s="156">
        <v>522008.63</v>
      </c>
      <c r="M157" s="156">
        <v>1021838.63</v>
      </c>
      <c r="N157" s="106">
        <v>188429</v>
      </c>
      <c r="O157" s="157">
        <f t="shared" si="9"/>
        <v>2.7703200144351454</v>
      </c>
      <c r="P157" s="157">
        <f t="shared" si="9"/>
        <v>5.4229371805826068</v>
      </c>
      <c r="Q157" s="10"/>
      <c r="R157" s="10"/>
      <c r="S157" s="10"/>
      <c r="T157" s="10"/>
      <c r="U157" s="10"/>
      <c r="V157" s="87">
        <v>294716.53088527394</v>
      </c>
      <c r="W157" s="87">
        <v>353805.96088527393</v>
      </c>
      <c r="X157" s="150">
        <v>107924</v>
      </c>
      <c r="Y157" s="42">
        <f t="shared" si="7"/>
        <v>2.7307784263488561</v>
      </c>
      <c r="Z157" s="42">
        <f t="shared" si="7"/>
        <v>3.2782880627596636</v>
      </c>
      <c r="AA157" s="42"/>
      <c r="AB157" s="42"/>
      <c r="AC157" s="42"/>
      <c r="AD157" s="42"/>
      <c r="AE157" s="42"/>
      <c r="AF157" s="10">
        <v>34765</v>
      </c>
      <c r="AG157" s="10">
        <v>992801</v>
      </c>
      <c r="AH157" s="150">
        <v>487077</v>
      </c>
      <c r="AI157" s="42">
        <f t="shared" si="8"/>
        <v>7.1374751835952016E-2</v>
      </c>
      <c r="AJ157" s="42">
        <f t="shared" si="8"/>
        <v>2.0382834746867537</v>
      </c>
      <c r="AK157" s="10"/>
      <c r="AL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</row>
    <row r="158" spans="1:59" ht="13.15" x14ac:dyDescent="0.4">
      <c r="A158" s="32">
        <f t="shared" si="5"/>
        <v>2000</v>
      </c>
      <c r="B158" s="32"/>
      <c r="C158" s="32"/>
      <c r="D158" s="32"/>
      <c r="E158" s="32"/>
      <c r="F158" s="32"/>
      <c r="G158" s="10"/>
      <c r="H158" s="10"/>
      <c r="J158" s="10"/>
      <c r="K158" s="10"/>
      <c r="L158" s="87">
        <v>669587.07499999995</v>
      </c>
      <c r="M158" s="87">
        <v>1323387.075</v>
      </c>
      <c r="N158" s="90">
        <v>265207</v>
      </c>
      <c r="O158" s="42">
        <f t="shared" si="9"/>
        <v>2.5247714992439865</v>
      </c>
      <c r="P158" s="42">
        <f t="shared" si="9"/>
        <v>4.9900156293008857</v>
      </c>
      <c r="Q158" s="10"/>
      <c r="R158" s="10"/>
      <c r="S158" s="10"/>
      <c r="T158" s="10"/>
      <c r="U158" s="10"/>
      <c r="V158" s="87">
        <v>274910.76433615061</v>
      </c>
      <c r="W158" s="87">
        <v>343688.64433615061</v>
      </c>
      <c r="X158" s="150">
        <v>135811</v>
      </c>
      <c r="Y158" s="42">
        <f t="shared" si="7"/>
        <v>2.0242157434681332</v>
      </c>
      <c r="Z158" s="42">
        <f t="shared" si="7"/>
        <v>2.5306392290473569</v>
      </c>
      <c r="AA158" s="42"/>
      <c r="AB158" s="42"/>
      <c r="AC158" s="42"/>
      <c r="AD158" s="42"/>
      <c r="AE158" s="42"/>
      <c r="AF158" s="10">
        <v>33739</v>
      </c>
      <c r="AG158" s="10">
        <v>1082823</v>
      </c>
      <c r="AH158" s="150">
        <v>518443</v>
      </c>
      <c r="AI158" s="42">
        <f t="shared" si="8"/>
        <v>6.507754950881775E-2</v>
      </c>
      <c r="AJ158" s="42">
        <f t="shared" si="8"/>
        <v>2.0886056905002093</v>
      </c>
      <c r="AK158" s="10"/>
      <c r="AL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</row>
    <row r="159" spans="1:59" ht="13.15" x14ac:dyDescent="0.4">
      <c r="A159" s="32">
        <f t="shared" si="5"/>
        <v>2001</v>
      </c>
      <c r="B159" s="32"/>
      <c r="C159" s="32"/>
      <c r="D159" s="32"/>
      <c r="E159" s="32"/>
      <c r="F159" s="32"/>
      <c r="G159" s="10"/>
      <c r="H159" s="10"/>
      <c r="I159" s="10"/>
      <c r="J159" s="10"/>
      <c r="K159" s="10"/>
      <c r="L159" s="87">
        <v>714886</v>
      </c>
      <c r="M159" s="87">
        <v>1372192.02</v>
      </c>
      <c r="N159" s="90">
        <v>301079</v>
      </c>
      <c r="O159" s="42">
        <f t="shared" si="9"/>
        <v>2.3744133599487176</v>
      </c>
      <c r="P159" s="42">
        <f t="shared" si="9"/>
        <v>4.5575812992603275</v>
      </c>
      <c r="Q159" s="10"/>
      <c r="R159" s="10"/>
      <c r="S159" s="10"/>
      <c r="T159" s="10"/>
      <c r="U159" s="10"/>
      <c r="V159" s="87">
        <v>236825.80331441827</v>
      </c>
      <c r="W159" s="87">
        <v>320703.40331441828</v>
      </c>
      <c r="X159" s="150">
        <v>144033</v>
      </c>
      <c r="Y159" s="42">
        <f t="shared" si="7"/>
        <v>1.6442468275632547</v>
      </c>
      <c r="Z159" s="42">
        <f t="shared" si="7"/>
        <v>2.2265967057161782</v>
      </c>
      <c r="AA159" s="42"/>
      <c r="AB159" s="42"/>
      <c r="AC159" s="42"/>
      <c r="AD159" s="42"/>
      <c r="AE159" s="42"/>
      <c r="AF159" s="10">
        <v>29210</v>
      </c>
      <c r="AG159" s="10">
        <v>1263035</v>
      </c>
      <c r="AH159" s="150">
        <v>569059</v>
      </c>
      <c r="AI159" s="42">
        <f t="shared" si="8"/>
        <v>5.1330354146055156E-2</v>
      </c>
      <c r="AJ159" s="42">
        <f t="shared" si="8"/>
        <v>2.2195150239254628</v>
      </c>
      <c r="AK159" s="10"/>
      <c r="AL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</row>
    <row r="160" spans="1:59" ht="13.15" x14ac:dyDescent="0.4">
      <c r="A160" s="32">
        <f t="shared" si="5"/>
        <v>2002</v>
      </c>
      <c r="B160" s="32"/>
      <c r="C160" s="32"/>
      <c r="D160" s="32"/>
      <c r="E160" s="32"/>
      <c r="F160" s="32"/>
      <c r="G160" s="10"/>
      <c r="H160" s="10"/>
      <c r="I160" s="10"/>
      <c r="J160" s="10"/>
      <c r="K160" s="10"/>
      <c r="L160" s="87">
        <v>630448.80000000005</v>
      </c>
      <c r="M160" s="87">
        <v>1280848.8</v>
      </c>
      <c r="N160" s="90">
        <v>300071</v>
      </c>
      <c r="O160" s="42">
        <f t="shared" si="9"/>
        <v>2.1009987636259422</v>
      </c>
      <c r="P160" s="42">
        <f t="shared" si="9"/>
        <v>4.2684857916959658</v>
      </c>
      <c r="Q160" s="10"/>
      <c r="R160" s="10"/>
      <c r="S160" s="10"/>
      <c r="T160" s="10"/>
      <c r="U160" s="10"/>
      <c r="V160" s="87">
        <v>220921.57819481762</v>
      </c>
      <c r="W160" s="87">
        <v>324252.57819481764</v>
      </c>
      <c r="X160" s="150">
        <v>158712</v>
      </c>
      <c r="Y160" s="42">
        <f t="shared" si="7"/>
        <v>1.391965183444337</v>
      </c>
      <c r="Z160" s="42">
        <f t="shared" si="7"/>
        <v>2.043024964683311</v>
      </c>
      <c r="AA160" s="42"/>
      <c r="AB160" s="42"/>
      <c r="AC160" s="42"/>
      <c r="AD160" s="42"/>
      <c r="AE160" s="42"/>
      <c r="AF160" s="10">
        <v>32324</v>
      </c>
      <c r="AG160" s="10">
        <v>1495275</v>
      </c>
      <c r="AH160" s="150">
        <v>569675</v>
      </c>
      <c r="AI160" s="42">
        <f t="shared" si="8"/>
        <v>5.674112432527318E-2</v>
      </c>
      <c r="AJ160" s="42">
        <f t="shared" si="8"/>
        <v>2.6247860622284636</v>
      </c>
      <c r="AK160" s="10"/>
      <c r="AL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</row>
    <row r="161" spans="1:59" ht="13.15" x14ac:dyDescent="0.4">
      <c r="A161" s="32">
        <f t="shared" si="5"/>
        <v>2003</v>
      </c>
      <c r="B161" s="32"/>
      <c r="C161" s="32"/>
      <c r="D161" s="32"/>
      <c r="E161" s="32"/>
      <c r="F161" s="32"/>
      <c r="G161" s="10"/>
      <c r="H161" s="10"/>
      <c r="I161" s="10"/>
      <c r="J161" s="10"/>
      <c r="K161" s="10"/>
      <c r="L161" s="87">
        <v>626206.84</v>
      </c>
      <c r="M161" s="87">
        <v>1249306.8400000001</v>
      </c>
      <c r="N161" s="90">
        <v>332440</v>
      </c>
      <c r="O161" s="42">
        <f t="shared" si="9"/>
        <v>1.883668752256046</v>
      </c>
      <c r="P161" s="42">
        <f t="shared" si="9"/>
        <v>3.7579919383948988</v>
      </c>
      <c r="Q161" s="10"/>
      <c r="R161" s="10"/>
      <c r="S161" s="10"/>
      <c r="T161" s="10"/>
      <c r="U161" s="10"/>
      <c r="V161" s="87"/>
      <c r="W161" s="87"/>
      <c r="AA161" s="42"/>
      <c r="AB161" s="42"/>
      <c r="AC161" s="42"/>
      <c r="AD161" s="42"/>
      <c r="AE161" s="42"/>
      <c r="AF161" s="10">
        <v>36033</v>
      </c>
      <c r="AG161" s="10">
        <v>1737518</v>
      </c>
      <c r="AH161" s="150">
        <v>615413</v>
      </c>
      <c r="AI161" s="42">
        <f t="shared" si="8"/>
        <v>5.8550924338614883E-2</v>
      </c>
      <c r="AJ161" s="42">
        <f t="shared" si="8"/>
        <v>2.8233365236028489</v>
      </c>
      <c r="AK161" s="10"/>
      <c r="AL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</row>
    <row r="162" spans="1:59" ht="13.15" x14ac:dyDescent="0.4">
      <c r="A162" s="32">
        <f t="shared" si="5"/>
        <v>2004</v>
      </c>
      <c r="B162" s="32"/>
      <c r="C162" s="32"/>
      <c r="D162" s="32"/>
      <c r="E162" s="32"/>
      <c r="F162" s="32"/>
      <c r="G162" s="10"/>
      <c r="H162" s="10"/>
      <c r="I162" s="10"/>
      <c r="J162" s="10"/>
      <c r="K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32"/>
      <c r="Y162" s="10"/>
      <c r="Z162" s="10"/>
      <c r="AA162" s="10"/>
      <c r="AB162" s="10"/>
      <c r="AC162" s="10"/>
      <c r="AD162" s="10"/>
      <c r="AE162" s="10"/>
      <c r="AH162" s="32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</row>
    <row r="163" spans="1:59" ht="13.15" x14ac:dyDescent="0.4">
      <c r="A163" s="32">
        <f t="shared" si="5"/>
        <v>2005</v>
      </c>
      <c r="B163" s="32"/>
      <c r="C163" s="32"/>
      <c r="D163" s="32"/>
      <c r="E163" s="32"/>
      <c r="F163" s="32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32"/>
      <c r="Y163" s="10"/>
      <c r="Z163" s="10"/>
      <c r="AA163" s="10"/>
      <c r="AB163" s="10"/>
      <c r="AC163" s="10"/>
      <c r="AD163" s="10"/>
      <c r="AE163" s="10"/>
      <c r="AF163" s="10"/>
      <c r="AG163" s="10"/>
      <c r="AH163" s="32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</row>
    <row r="164" spans="1:59" ht="13.15" x14ac:dyDescent="0.4">
      <c r="A164" s="32">
        <f t="shared" si="5"/>
        <v>2006</v>
      </c>
      <c r="B164" s="32"/>
      <c r="C164" s="32"/>
      <c r="D164" s="32"/>
      <c r="E164" s="32"/>
      <c r="F164" s="32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32"/>
      <c r="Y164" s="10"/>
      <c r="Z164" s="10"/>
      <c r="AA164" s="10"/>
      <c r="AB164" s="10"/>
      <c r="AC164" s="10"/>
      <c r="AD164" s="10"/>
      <c r="AE164" s="10"/>
      <c r="AF164" s="10"/>
      <c r="AG164" s="10"/>
      <c r="AH164" s="32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</row>
    <row r="165" spans="1:59" ht="13.15" x14ac:dyDescent="0.4">
      <c r="A165" s="32">
        <f t="shared" si="5"/>
        <v>2007</v>
      </c>
      <c r="B165" s="32"/>
      <c r="C165" s="32"/>
      <c r="D165" s="32"/>
      <c r="E165" s="32"/>
      <c r="F165" s="32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32"/>
      <c r="Y165" s="10"/>
      <c r="Z165" s="10"/>
      <c r="AA165" s="10"/>
      <c r="AB165" s="10"/>
      <c r="AC165" s="10"/>
      <c r="AD165" s="10"/>
      <c r="AE165" s="10"/>
      <c r="AF165" s="10"/>
      <c r="AG165" s="10"/>
      <c r="AH165" s="32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</row>
    <row r="166" spans="1:59" ht="13.5" thickBot="1" x14ac:dyDescent="0.45">
      <c r="A166" s="32">
        <f t="shared" si="5"/>
        <v>2008</v>
      </c>
      <c r="B166" s="32"/>
      <c r="C166" s="32"/>
      <c r="D166" s="32"/>
      <c r="E166" s="32"/>
      <c r="F166" s="32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32"/>
      <c r="Y166" s="10"/>
      <c r="Z166" s="10"/>
      <c r="AA166" s="10"/>
      <c r="AB166" s="10"/>
      <c r="AC166" s="10"/>
      <c r="AD166" s="10"/>
      <c r="AE166" s="10"/>
      <c r="AF166" s="10"/>
      <c r="AG166" s="10"/>
      <c r="AH166" s="32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</row>
    <row r="167" spans="1:59" ht="13.5" thickTop="1" x14ac:dyDescent="0.4">
      <c r="A167" s="122" t="s">
        <v>97</v>
      </c>
      <c r="B167" s="122"/>
      <c r="C167" s="122"/>
      <c r="D167" s="122"/>
      <c r="E167" s="158">
        <f>AVERAGE(E8:E166)</f>
        <v>6.7378013889641792</v>
      </c>
      <c r="F167" s="158">
        <f>AVERAGE(F8:F166)</f>
        <v>13.644846396784381</v>
      </c>
      <c r="G167" s="122"/>
      <c r="H167" s="122"/>
      <c r="I167" s="122"/>
      <c r="J167" s="158">
        <f>AVERAGE(J8:J166)</f>
        <v>1.8181045374557141</v>
      </c>
      <c r="K167" s="158">
        <f>AVERAGE(K8:K166)</f>
        <v>5.7864194249468115</v>
      </c>
      <c r="L167" s="122"/>
      <c r="M167" s="122"/>
      <c r="N167" s="122"/>
      <c r="O167" s="158">
        <f>AVERAGE(O8:O166)</f>
        <v>2.5335788247352018</v>
      </c>
      <c r="P167" s="158">
        <f>AVERAGE(P8:P166)</f>
        <v>4.5335117950272341</v>
      </c>
      <c r="Q167" s="122"/>
      <c r="R167" s="122"/>
      <c r="S167" s="122"/>
      <c r="T167" s="158">
        <f>AVERAGE(T8:T166)</f>
        <v>0.20224367180787908</v>
      </c>
      <c r="U167" s="158">
        <f>AVERAGE(U8:U166)</f>
        <v>1.3454850632100941</v>
      </c>
      <c r="V167" s="122"/>
      <c r="W167" s="122"/>
      <c r="X167" s="159"/>
      <c r="Y167" s="158">
        <f>AVERAGE(Y8:Y166)</f>
        <v>2.4514223614270949</v>
      </c>
      <c r="Z167" s="158">
        <f>AVERAGE(Z8:Z166)</f>
        <v>3.0514370046676533</v>
      </c>
      <c r="AA167" s="122"/>
      <c r="AB167" s="122"/>
      <c r="AC167" s="122"/>
      <c r="AD167" s="122"/>
      <c r="AE167" s="122"/>
      <c r="AF167" s="122"/>
      <c r="AG167" s="122"/>
      <c r="AH167" s="159"/>
      <c r="AI167" s="158">
        <f>AVERAGE(AI8:AI166)</f>
        <v>0.13270124491783242</v>
      </c>
      <c r="AJ167" s="158">
        <f>AVERAGE(AJ8:AJ166)</f>
        <v>1.7554784126353493</v>
      </c>
      <c r="AK167" s="122"/>
      <c r="AL167" s="122"/>
      <c r="AM167" s="122"/>
      <c r="AN167" s="158">
        <f>AVERAGE(AN8:AN166)</f>
        <v>0.65224821265381649</v>
      </c>
      <c r="AO167" s="158">
        <f>AVERAGE(AO8:AO166)</f>
        <v>2.4089428489420222</v>
      </c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</row>
    <row r="168" spans="1:59" ht="13.5" thickBot="1" x14ac:dyDescent="0.45">
      <c r="A168" s="11" t="s">
        <v>62</v>
      </c>
      <c r="B168" s="11"/>
      <c r="C168" s="11"/>
      <c r="D168" s="11"/>
      <c r="E168" s="160">
        <f>MAX(E8:E166)</f>
        <v>11.111111111111111</v>
      </c>
      <c r="F168" s="160">
        <f>MAX(F8:F166)</f>
        <v>17.619528619528619</v>
      </c>
      <c r="G168" s="11"/>
      <c r="H168" s="11"/>
      <c r="I168" s="11"/>
      <c r="J168" s="160">
        <f>MAX(J8:J166)</f>
        <v>4.2893634840871018</v>
      </c>
      <c r="K168" s="160">
        <f>MAX(K8:K166)</f>
        <v>10.265829145728643</v>
      </c>
      <c r="L168" s="11"/>
      <c r="M168" s="11"/>
      <c r="N168" s="11"/>
      <c r="O168" s="160">
        <f>MAX(O8:O166)</f>
        <v>3.5473005589013744</v>
      </c>
      <c r="P168" s="160">
        <f>MAX(P8:P166)</f>
        <v>5.4229371805826068</v>
      </c>
      <c r="Q168" s="11"/>
      <c r="R168" s="11"/>
      <c r="S168" s="11"/>
      <c r="T168" s="160">
        <f>MAX(T8:T166)</f>
        <v>1.3706355932203389</v>
      </c>
      <c r="U168" s="160">
        <f>MAX(U8:U166)</f>
        <v>4.5805769230769231</v>
      </c>
      <c r="V168" s="11"/>
      <c r="W168" s="11"/>
      <c r="X168" s="161"/>
      <c r="Y168" s="160">
        <f>MAX(Y8:Y166)</f>
        <v>4.8236501391239628</v>
      </c>
      <c r="Z168" s="160">
        <f>MAX(Z8:Z166)</f>
        <v>5.474702966697329</v>
      </c>
      <c r="AA168" s="11"/>
      <c r="AB168" s="11"/>
      <c r="AC168" s="11"/>
      <c r="AD168" s="11"/>
      <c r="AE168" s="11"/>
      <c r="AF168" s="11"/>
      <c r="AG168" s="11"/>
      <c r="AH168" s="161"/>
      <c r="AI168" s="160">
        <f>MAX(AI8:AI166)</f>
        <v>0.24321969696969697</v>
      </c>
      <c r="AJ168" s="160">
        <f>MAX(AJ8:AJ166)</f>
        <v>2.8233365236028489</v>
      </c>
      <c r="AK168" s="11"/>
      <c r="AL168" s="11"/>
      <c r="AM168" s="11"/>
      <c r="AN168" s="160">
        <f>MAX(AN8:AN166)</f>
        <v>2.1837037037037037</v>
      </c>
      <c r="AO168" s="160">
        <f>MAX(AO8:AO166)</f>
        <v>4.996975308641975</v>
      </c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</row>
    <row r="169" spans="1:59" ht="13.5" thickTop="1" x14ac:dyDescent="0.4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32"/>
      <c r="Y169" s="10"/>
      <c r="Z169" s="10"/>
      <c r="AA169" s="10"/>
      <c r="AB169" s="10"/>
      <c r="AC169" s="10"/>
      <c r="AD169" s="10"/>
      <c r="AE169" s="10"/>
      <c r="AF169" s="10"/>
      <c r="AG169" s="10"/>
      <c r="AH169" s="32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</row>
    <row r="170" spans="1:59" ht="13.15" x14ac:dyDescent="0.4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32"/>
      <c r="Y170" s="10"/>
      <c r="Z170" s="10"/>
      <c r="AA170" s="10"/>
      <c r="AB170" s="10"/>
      <c r="AC170" s="10"/>
      <c r="AD170" s="10"/>
      <c r="AE170" s="10"/>
      <c r="AF170" s="10"/>
      <c r="AG170" s="10"/>
      <c r="AH170" s="32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</row>
    <row r="171" spans="1:59" ht="13.15" x14ac:dyDescent="0.4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32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</row>
    <row r="172" spans="1:59" ht="13.15" x14ac:dyDescent="0.4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32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</row>
    <row r="173" spans="1:59" ht="13.15" x14ac:dyDescent="0.4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32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</row>
    <row r="174" spans="1:59" ht="13.15" x14ac:dyDescent="0.4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32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</row>
    <row r="175" spans="1:59" ht="13.15" x14ac:dyDescent="0.4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32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</row>
    <row r="176" spans="1:59" ht="13.15" x14ac:dyDescent="0.4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32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</row>
    <row r="177" spans="1:59" ht="13.15" x14ac:dyDescent="0.4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32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</row>
    <row r="178" spans="1:59" ht="13.15" x14ac:dyDescent="0.4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32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</row>
    <row r="179" spans="1:59" ht="13.15" x14ac:dyDescent="0.4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32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</row>
    <row r="180" spans="1:59" ht="13.15" x14ac:dyDescent="0.4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32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</row>
    <row r="181" spans="1:59" ht="13.15" x14ac:dyDescent="0.4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32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</row>
    <row r="182" spans="1:59" ht="13.15" x14ac:dyDescent="0.4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32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</row>
    <row r="183" spans="1:59" ht="13.15" x14ac:dyDescent="0.4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32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</row>
    <row r="184" spans="1:59" ht="13.15" x14ac:dyDescent="0.4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32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</row>
    <row r="185" spans="1:59" ht="13.15" x14ac:dyDescent="0.4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32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</row>
    <row r="186" spans="1:59" ht="13.15" x14ac:dyDescent="0.4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32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</row>
    <row r="187" spans="1:59" ht="13.15" x14ac:dyDescent="0.4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32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</row>
    <row r="188" spans="1:59" ht="13.15" x14ac:dyDescent="0.4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32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</row>
    <row r="189" spans="1:59" ht="13.15" x14ac:dyDescent="0.4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32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</row>
    <row r="190" spans="1:59" ht="13.15" x14ac:dyDescent="0.4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32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</row>
    <row r="191" spans="1:59" ht="13.15" x14ac:dyDescent="0.4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32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</row>
    <row r="192" spans="1:59" ht="13.15" x14ac:dyDescent="0.4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32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</row>
    <row r="193" spans="1:59" ht="13.15" x14ac:dyDescent="0.4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32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</row>
  </sheetData>
  <mergeCells count="8">
    <mergeCell ref="AF4:AJ4"/>
    <mergeCell ref="AK4:AO4"/>
    <mergeCell ref="B4:F4"/>
    <mergeCell ref="G4:K4"/>
    <mergeCell ref="L4:P4"/>
    <mergeCell ref="Q4:U4"/>
    <mergeCell ref="V4:Z4"/>
    <mergeCell ref="AA4:AE4"/>
  </mergeCell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Reference</vt:lpstr>
      <vt:lpstr>Figure_8.1</vt:lpstr>
      <vt:lpstr>Data_Figure_8.1</vt:lpstr>
      <vt:lpstr>Europe_ratios</vt:lpstr>
      <vt:lpstr>LatAm_ratios</vt:lpstr>
      <vt:lpstr>Africa_ratios</vt:lpstr>
      <vt:lpstr>Asia_ratios</vt:lpstr>
    </vt:vector>
  </TitlesOfParts>
  <Company>Harvard Kennedy School of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Patricio Ezequiel Merlani</dc:creator>
  <cp:lastModifiedBy>Kenneth Rogoff</cp:lastModifiedBy>
  <dcterms:created xsi:type="dcterms:W3CDTF">2015-05-27T22:12:32Z</dcterms:created>
  <dcterms:modified xsi:type="dcterms:W3CDTF">2015-11-20T08:37:09Z</dcterms:modified>
</cp:coreProperties>
</file>